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ruth.guillen\AppData\Local\Microsoft\Windows\INetCache\Content.Outlook\XKLD6QKQ\"/>
    </mc:Choice>
  </mc:AlternateContent>
  <bookViews>
    <workbookView xWindow="75" yWindow="5820" windowWidth="18840" windowHeight="5085" tabRatio="500"/>
  </bookViews>
  <sheets>
    <sheet name="Intake Form" sheetId="1" r:id="rId1"/>
    <sheet name="Voucher" sheetId="4" r:id="rId2"/>
    <sheet name="Income" sheetId="6" r:id="rId3"/>
    <sheet name="Database" sheetId="5" r:id="rId4"/>
    <sheet name="UtilityContacts" sheetId="3" r:id="rId5"/>
    <sheet name="Extra" sheetId="7" r:id="rId6"/>
  </sheets>
  <definedNames>
    <definedName name="Dropdown1" localSheetId="1">Voucher!$A$3</definedName>
  </definedNames>
  <calcPr calcId="162913"/>
</workbook>
</file>

<file path=xl/calcChain.xml><?xml version="1.0" encoding="utf-8"?>
<calcChain xmlns="http://schemas.openxmlformats.org/spreadsheetml/2006/main">
  <c r="B13" i="4" l="1"/>
  <c r="K35" i="1" l="1"/>
  <c r="C30" i="4" l="1"/>
  <c r="C29" i="4"/>
  <c r="B2" i="5" l="1"/>
  <c r="T2" i="5" l="1"/>
  <c r="B4" i="4"/>
  <c r="A2" i="5" l="1"/>
  <c r="H2" i="5"/>
  <c r="K2" i="5" l="1"/>
  <c r="G2" i="5" l="1"/>
  <c r="F2" i="5"/>
  <c r="D2" i="5"/>
  <c r="E2" i="5"/>
  <c r="C2" i="5"/>
  <c r="N8" i="1" l="1"/>
  <c r="O11" i="1" s="1"/>
  <c r="C36" i="1"/>
  <c r="L42" i="1"/>
  <c r="L43" i="1"/>
  <c r="L44" i="1"/>
  <c r="L45" i="1"/>
  <c r="L46" i="1"/>
  <c r="L47" i="1"/>
  <c r="L48" i="1"/>
  <c r="D50" i="1"/>
  <c r="L50" i="1"/>
  <c r="D51" i="1"/>
  <c r="L51" i="1"/>
  <c r="L52" i="1"/>
  <c r="L53" i="1"/>
  <c r="L54" i="1"/>
  <c r="L55" i="1"/>
  <c r="O20" i="1" l="1"/>
  <c r="O16" i="1"/>
  <c r="O14" i="1"/>
  <c r="O18" i="1"/>
  <c r="O13" i="1"/>
  <c r="K36" i="1"/>
  <c r="O17" i="1"/>
  <c r="O12" i="1"/>
  <c r="O19" i="1"/>
  <c r="O15" i="1"/>
  <c r="C43" i="1" l="1"/>
  <c r="C44" i="1" l="1"/>
  <c r="C48" i="1" l="1"/>
  <c r="D45" i="1"/>
  <c r="M2" i="5"/>
  <c r="E16" i="4"/>
  <c r="J2" i="5" s="1"/>
  <c r="D46" i="1" l="1"/>
  <c r="C35" i="6"/>
  <c r="C28" i="6" s="1"/>
  <c r="C29" i="6" s="1"/>
  <c r="C30" i="6" s="1"/>
  <c r="C31" i="6" s="1"/>
  <c r="C32" i="6" s="1"/>
  <c r="C33" i="6" s="1"/>
  <c r="C34" i="6" s="1"/>
  <c r="D47" i="1" l="1"/>
  <c r="C20" i="4"/>
  <c r="C21" i="4" s="1"/>
  <c r="D48" i="1" l="1"/>
  <c r="B35" i="4" l="1"/>
  <c r="C23" i="4" l="1"/>
  <c r="C22" i="4"/>
  <c r="C31" i="4"/>
  <c r="B16" i="4"/>
  <c r="R2" i="5" l="1"/>
  <c r="E30" i="6" l="1"/>
  <c r="P2" i="5"/>
  <c r="C7" i="6"/>
  <c r="D35" i="6"/>
  <c r="E35" i="6"/>
  <c r="F35" i="6"/>
  <c r="E27" i="6"/>
  <c r="F27" i="6"/>
  <c r="E28" i="6"/>
  <c r="F28" i="6"/>
  <c r="E29" i="6"/>
  <c r="F29" i="6"/>
  <c r="D28" i="6"/>
  <c r="D29" i="6"/>
  <c r="D27" i="6"/>
  <c r="F30" i="6" l="1"/>
  <c r="D30" i="6"/>
  <c r="S2" i="5"/>
  <c r="I2" i="5"/>
  <c r="B10" i="4"/>
  <c r="D31" i="6" l="1"/>
  <c r="E31" i="6"/>
  <c r="F31" i="6"/>
  <c r="C9" i="6"/>
  <c r="E32" i="6" l="1"/>
  <c r="F32" i="6"/>
  <c r="D32" i="6"/>
  <c r="F33" i="6" l="1"/>
  <c r="E33" i="6"/>
  <c r="D33" i="6"/>
  <c r="L2" i="5" l="1"/>
  <c r="E34" i="6"/>
  <c r="D34" i="6"/>
  <c r="F34" i="6"/>
  <c r="N2" i="5" l="1"/>
  <c r="O2" i="5"/>
  <c r="C11" i="6"/>
  <c r="D13" i="6" s="1"/>
  <c r="A23" i="6" l="1"/>
  <c r="Q2" i="5"/>
  <c r="A17" i="6"/>
  <c r="A19" i="6"/>
  <c r="A15" i="6"/>
  <c r="A21" i="6"/>
</calcChain>
</file>

<file path=xl/sharedStrings.xml><?xml version="1.0" encoding="utf-8"?>
<sst xmlns="http://schemas.openxmlformats.org/spreadsheetml/2006/main" count="224" uniqueCount="198">
  <si>
    <t>Race</t>
    <phoneticPr fontId="5" type="noConversion"/>
  </si>
  <si>
    <t>Black</t>
    <phoneticPr fontId="5" type="noConversion"/>
  </si>
  <si>
    <t>Caucasian</t>
    <phoneticPr fontId="5" type="noConversion"/>
  </si>
  <si>
    <t>Catholic</t>
    <phoneticPr fontId="5" type="noConversion"/>
  </si>
  <si>
    <t>Protestant</t>
    <phoneticPr fontId="5" type="noConversion"/>
  </si>
  <si>
    <t>Religion</t>
    <phoneticPr fontId="5" type="noConversion"/>
  </si>
  <si>
    <t>Employer</t>
    <phoneticPr fontId="5" type="noConversion"/>
  </si>
  <si>
    <t>Statistical Sheet</t>
    <phoneticPr fontId="5" type="noConversion"/>
  </si>
  <si>
    <t>Age</t>
    <phoneticPr fontId="5" type="noConversion"/>
  </si>
  <si>
    <t>Adult</t>
    <phoneticPr fontId="5" type="noConversion"/>
  </si>
  <si>
    <t>Address</t>
    <phoneticPr fontId="5" type="noConversion"/>
  </si>
  <si>
    <t>Religion</t>
    <phoneticPr fontId="5" type="noConversion"/>
  </si>
  <si>
    <t>Child</t>
    <phoneticPr fontId="5" type="noConversion"/>
  </si>
  <si>
    <t>6 to 17</t>
    <phoneticPr fontId="5" type="noConversion"/>
  </si>
  <si>
    <t>0 to 5</t>
    <phoneticPr fontId="5" type="noConversion"/>
  </si>
  <si>
    <t>18 to 29</t>
    <phoneticPr fontId="5" type="noConversion"/>
  </si>
  <si>
    <t>Place of Worship</t>
  </si>
  <si>
    <t>Marital Status</t>
  </si>
  <si>
    <t>Rent</t>
  </si>
  <si>
    <t>Need</t>
  </si>
  <si>
    <t xml:space="preserve">Date </t>
  </si>
  <si>
    <t>Zip Code</t>
  </si>
  <si>
    <t>County</t>
  </si>
  <si>
    <t>Phone Number</t>
  </si>
  <si>
    <t>Member</t>
  </si>
  <si>
    <t>Relation</t>
  </si>
  <si>
    <t>Gender</t>
  </si>
  <si>
    <t>Income Source</t>
  </si>
  <si>
    <t>Food Stamps</t>
  </si>
  <si>
    <t>Monthly Budget</t>
  </si>
  <si>
    <t>Other</t>
  </si>
  <si>
    <t>Race</t>
  </si>
  <si>
    <t>Age Count</t>
  </si>
  <si>
    <t>Middle Eastern</t>
  </si>
  <si>
    <t>Total:</t>
  </si>
  <si>
    <t>Muslim</t>
  </si>
  <si>
    <t>Hindu</t>
  </si>
  <si>
    <t>None</t>
  </si>
  <si>
    <t>Male</t>
  </si>
  <si>
    <t>Female</t>
  </si>
  <si>
    <t>Summary</t>
  </si>
  <si>
    <t>Total Funds</t>
  </si>
  <si>
    <t>Referred to:</t>
  </si>
  <si>
    <t>Referred by.</t>
  </si>
  <si>
    <t>Vendor:</t>
  </si>
  <si>
    <t>Household Profile</t>
  </si>
  <si>
    <t>Household Income</t>
  </si>
  <si>
    <t>Other CC Funds</t>
  </si>
  <si>
    <t>Account Number:</t>
  </si>
  <si>
    <t>NAME:</t>
  </si>
  <si>
    <t xml:space="preserve">Columbia Gas of Virginia  </t>
  </si>
  <si>
    <t>Smithfield, PA 15478</t>
  </si>
  <si>
    <t xml:space="preserve">800-272-2714  </t>
  </si>
  <si>
    <t>P.O.  BOX 25339</t>
  </si>
  <si>
    <t>P.O. Box 910</t>
  </si>
  <si>
    <t>Richmond, VA 23260</t>
  </si>
  <si>
    <t>P.O. Box 1850</t>
  </si>
  <si>
    <t>Winchester, VA  22604-8350</t>
  </si>
  <si>
    <t>(540) 868-1061</t>
  </si>
  <si>
    <t>540-868-1429</t>
  </si>
  <si>
    <t>Frederick County Sanitation Authority</t>
  </si>
  <si>
    <t>Ashburn, VA  20146-3571</t>
  </si>
  <si>
    <t>571-291-7880</t>
  </si>
  <si>
    <t>571-223-2595</t>
  </si>
  <si>
    <t>Alexandria, VA  22334-0795</t>
  </si>
  <si>
    <t>888-335-0500</t>
  </si>
  <si>
    <t>NOVEC</t>
  </si>
  <si>
    <t>Fredericksburg, VA  22404</t>
  </si>
  <si>
    <t>540-898-8500</t>
  </si>
  <si>
    <t>540-450-0111</t>
  </si>
  <si>
    <t>Mt. Crawford, VA  22841-0236</t>
  </si>
  <si>
    <t>Rappahannock Electric Cooperative</t>
  </si>
  <si>
    <t>703-771-2799</t>
  </si>
  <si>
    <t>Washington Gas</t>
  </si>
  <si>
    <t>6801 Industrial Rd</t>
  </si>
  <si>
    <t>877-541-8834</t>
  </si>
  <si>
    <t>P.O. BOX 4000</t>
  </si>
  <si>
    <t>P.O. BOX 34795</t>
  </si>
  <si>
    <t>P.O. BOX 7388</t>
  </si>
  <si>
    <t>P.O. BOX 236</t>
  </si>
  <si>
    <t>CATHOLIC CHARITIES DIOCESE OF ARLINGTON</t>
  </si>
  <si>
    <t>FAX TRANSMITTAL</t>
  </si>
  <si>
    <t xml:space="preserve">DATE:  </t>
  </si>
  <si>
    <t xml:space="preserve">CODE: </t>
  </si>
  <si>
    <t xml:space="preserve">PURPOSE: </t>
  </si>
  <si>
    <t>CLIENT INFORMATION:</t>
  </si>
  <si>
    <t xml:space="preserve">NAME: </t>
  </si>
  <si>
    <t xml:space="preserve">ADDRESS: </t>
  </si>
  <si>
    <t>PHONE:</t>
  </si>
  <si>
    <t>Signature:</t>
  </si>
  <si>
    <t>Date:</t>
  </si>
  <si>
    <t xml:space="preserve">TO: </t>
  </si>
  <si>
    <t xml:space="preserve"> Finance Department</t>
  </si>
  <si>
    <t xml:space="preserve">FROM:  </t>
  </si>
  <si>
    <t xml:space="preserve">   </t>
  </si>
  <si>
    <t xml:space="preserve">  </t>
  </si>
  <si>
    <t>CHECK MADE PAYABLE TO:</t>
  </si>
  <si>
    <t xml:space="preserve">ADDRESS 1: </t>
  </si>
  <si>
    <t xml:space="preserve">ADDRESS 2: </t>
  </si>
  <si>
    <t>(via fax: 703-841-3840)</t>
  </si>
  <si>
    <t>FAX:</t>
  </si>
  <si>
    <t>CUSTOMER #:</t>
  </si>
  <si>
    <t xml:space="preserve">AMOUNT: </t>
  </si>
  <si>
    <t>0-18</t>
  </si>
  <si>
    <t>18-65</t>
  </si>
  <si>
    <t>65+</t>
  </si>
  <si>
    <t>Ethnicity</t>
  </si>
  <si>
    <t>Religion</t>
  </si>
  <si>
    <t>Service Provided</t>
  </si>
  <si>
    <t>Asian</t>
  </si>
  <si>
    <t>Bi-Racial</t>
  </si>
  <si>
    <t>Hispanic</t>
  </si>
  <si>
    <t>Intake for Others</t>
  </si>
  <si>
    <t>INCOME REPORTING SHEET FOR INTAKE/ REGISTRATION OF CLIENTS</t>
  </si>
  <si>
    <t>PROGRAM NAME</t>
  </si>
  <si>
    <t>Family Size</t>
  </si>
  <si>
    <t>Intake Date:</t>
  </si>
  <si>
    <t>Family Size:</t>
  </si>
  <si>
    <t>100% at or below poverty line</t>
  </si>
  <si>
    <t>200% at or below poverty line</t>
  </si>
  <si>
    <t>250% at or below poverty line</t>
  </si>
  <si>
    <t>300% at or below poverty line</t>
  </si>
  <si>
    <t>Not at or below poverty line</t>
  </si>
  <si>
    <t>Each Additional</t>
  </si>
  <si>
    <t>Total household Income:</t>
  </si>
  <si>
    <t>Percentage of Poverty Level</t>
  </si>
  <si>
    <t>Shenandoah Valley Electric  CO-OP</t>
  </si>
  <si>
    <t>Name</t>
  </si>
  <si>
    <t>Adress</t>
  </si>
  <si>
    <t>City, State Zipcode</t>
  </si>
  <si>
    <t>Phone</t>
  </si>
  <si>
    <t>Fax</t>
  </si>
  <si>
    <t>Poverty Level</t>
  </si>
  <si>
    <t>Client Status</t>
  </si>
  <si>
    <t>Codes</t>
  </si>
  <si>
    <t>25 West Market St.</t>
  </si>
  <si>
    <t>Leesburg, VA  20176</t>
  </si>
  <si>
    <t>Town of Leesburg Water           Attn: Utility Billing</t>
  </si>
  <si>
    <t>contact - Sherri</t>
  </si>
  <si>
    <t>Springfield, VA  22151</t>
  </si>
  <si>
    <t>866-934-7873</t>
  </si>
  <si>
    <t>and Future Outlook.  Other Notes and/or Comments.</t>
  </si>
  <si>
    <t xml:space="preserve">Detailed Description:  Why Financial EA is Needed </t>
  </si>
  <si>
    <t>____  Mail</t>
  </si>
  <si>
    <t>30 to 60</t>
  </si>
  <si>
    <t>60 plus</t>
  </si>
  <si>
    <t>Total Expenses</t>
  </si>
  <si>
    <t>Total Income</t>
  </si>
  <si>
    <t>_xxx___  Pick-up</t>
  </si>
  <si>
    <t>Other (See Notes)</t>
  </si>
  <si>
    <t>Prior Date</t>
  </si>
  <si>
    <t>Catholic Charities Leesburg Regional Office</t>
  </si>
  <si>
    <t>Monthly      Gross Income</t>
  </si>
  <si>
    <t>P.O. Box 1560</t>
  </si>
  <si>
    <t>Front Royal, VA  22630</t>
  </si>
  <si>
    <t>Front Royal, Dept. of Finance</t>
  </si>
  <si>
    <t>Interview Location</t>
  </si>
  <si>
    <t>Loudoun Water</t>
  </si>
  <si>
    <t>Dominion Energy VA</t>
  </si>
  <si>
    <t>Cell Phone</t>
  </si>
  <si>
    <t>Child care</t>
    <phoneticPr fontId="5" type="noConversion"/>
  </si>
  <si>
    <t>Mortgage</t>
  </si>
  <si>
    <t xml:space="preserve">Cable T.V. </t>
  </si>
  <si>
    <t>Medical Bills</t>
  </si>
  <si>
    <t>Utilities</t>
    <phoneticPr fontId="5" type="noConversion"/>
  </si>
  <si>
    <t xml:space="preserve">Internet    </t>
  </si>
  <si>
    <t>Medication</t>
    <phoneticPr fontId="5" type="noConversion"/>
  </si>
  <si>
    <t>Food</t>
    <phoneticPr fontId="5" type="noConversion"/>
  </si>
  <si>
    <t>Car Pmt &amp; Ins.</t>
  </si>
  <si>
    <t>Credit Cards</t>
  </si>
  <si>
    <t>Do you receive Medicaid?</t>
  </si>
  <si>
    <t>CCDA Funds</t>
  </si>
  <si>
    <t>Do you receive WIC?</t>
  </si>
  <si>
    <t>Emergency Assistance Department, Catholic Charities</t>
  </si>
  <si>
    <t>LRO</t>
  </si>
  <si>
    <t>CH</t>
  </si>
  <si>
    <t>Page One</t>
  </si>
  <si>
    <t>St. Elizabeth</t>
  </si>
  <si>
    <t>St. Mary</t>
  </si>
  <si>
    <t>St. Matthews</t>
  </si>
  <si>
    <t>All Saints</t>
  </si>
  <si>
    <t>8000-11-5600-8933 LRO</t>
  </si>
  <si>
    <t>8000-10-5600-8933 CH</t>
  </si>
  <si>
    <t>L &amp; F</t>
  </si>
  <si>
    <t>8000-10-5600-8933</t>
  </si>
  <si>
    <t>8000-11-5600-8933</t>
  </si>
  <si>
    <t>Surname</t>
  </si>
  <si>
    <t>Street Address</t>
  </si>
  <si>
    <t>Other Beneficiary (First Name)</t>
  </si>
  <si>
    <t>Date of Service</t>
  </si>
  <si>
    <t>Other Benefciary (Last Name)</t>
  </si>
  <si>
    <t>OB First Name</t>
  </si>
  <si>
    <t>Other Beneficiary(OB)</t>
  </si>
  <si>
    <t>Primary Last Name</t>
  </si>
  <si>
    <t>Primary First Name</t>
  </si>
  <si>
    <t>Amount of Assistance</t>
  </si>
  <si>
    <t>Female HOH</t>
  </si>
  <si>
    <t>Date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</si>
</sst>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&lt;=9999999]###\-####;\(###\)\ ###\-####"/>
    <numFmt numFmtId="167" formatCode="_(&quot;$&quot;* #,##0_);_(&quot;$&quot;* \(#,##0\);_(&quot;$&quot;* &quot;-&quot;??_);_(@_)"/>
    <numFmt numFmtId="168" formatCode="[$-409]d\-mmm\-yy;@"/>
  </numFmts>
  <fonts count="23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1"/>
      <color rgb="FFFF0000"/>
      <name val="Verdana"/>
      <family val="2"/>
    </font>
    <font>
      <sz val="11"/>
      <name val="Verdana"/>
      <family val="2"/>
    </font>
    <font>
      <sz val="10"/>
      <color theme="0"/>
      <name val="Verdana"/>
      <family val="2"/>
    </font>
    <font>
      <b/>
      <sz val="14"/>
      <name val="Verdana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8"/>
      <color theme="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438">
    <xf numFmtId="0" fontId="0" fillId="0" borderId="0" xfId="0"/>
    <xf numFmtId="0" fontId="1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5" fillId="2" borderId="45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4" borderId="45" xfId="0" applyFont="1" applyFill="1" applyBorder="1"/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3" fillId="3" borderId="0" xfId="0" applyFont="1" applyFill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25" xfId="0" applyFont="1" applyBorder="1" applyProtection="1"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25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Fill="1" applyBorder="1" applyProtection="1">
      <protection locked="0"/>
    </xf>
    <xf numFmtId="0" fontId="12" fillId="0" borderId="35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0" fontId="12" fillId="0" borderId="44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164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13" fillId="3" borderId="0" xfId="0" applyFont="1" applyFill="1" applyProtection="1"/>
    <xf numFmtId="164" fontId="6" fillId="0" borderId="46" xfId="0" applyNumberFormat="1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shrinkToFit="1"/>
    </xf>
    <xf numFmtId="0" fontId="3" fillId="0" borderId="15" xfId="0" applyFont="1" applyBorder="1" applyAlignment="1" applyProtection="1">
      <alignment horizont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 shrinkToFit="1"/>
    </xf>
    <xf numFmtId="0" fontId="13" fillId="0" borderId="0" xfId="0" applyFont="1" applyProtection="1"/>
    <xf numFmtId="0" fontId="6" fillId="0" borderId="43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shrinkToFit="1"/>
    </xf>
    <xf numFmtId="0" fontId="2" fillId="0" borderId="10" xfId="0" applyFont="1" applyBorder="1" applyAlignment="1" applyProtection="1">
      <alignment horizontal="center" shrinkToFit="1"/>
    </xf>
    <xf numFmtId="0" fontId="3" fillId="0" borderId="24" xfId="0" applyFont="1" applyFill="1" applyBorder="1" applyAlignment="1" applyProtection="1">
      <alignment horizontal="center" shrinkToFit="1"/>
    </xf>
    <xf numFmtId="16" fontId="3" fillId="0" borderId="41" xfId="0" applyNumberFormat="1" applyFont="1" applyBorder="1" applyAlignment="1" applyProtection="1">
      <alignment horizontal="center" shrinkToFit="1"/>
    </xf>
    <xf numFmtId="0" fontId="3" fillId="0" borderId="41" xfId="0" applyFont="1" applyFill="1" applyBorder="1" applyAlignment="1" applyProtection="1">
      <alignment horizontal="center" shrinkToFit="1"/>
    </xf>
    <xf numFmtId="0" fontId="2" fillId="0" borderId="22" xfId="0" applyFont="1" applyBorder="1" applyAlignment="1" applyProtection="1">
      <alignment horizontal="center" vertical="center"/>
    </xf>
    <xf numFmtId="14" fontId="6" fillId="0" borderId="18" xfId="0" applyNumberFormat="1" applyFont="1" applyBorder="1" applyAlignment="1" applyProtection="1">
      <alignment horizontal="left" vertical="center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8" fillId="0" borderId="30" xfId="0" applyFont="1" applyBorder="1" applyAlignment="1" applyProtection="1">
      <alignment horizontal="justify" vertical="center"/>
      <protection locked="0"/>
    </xf>
    <xf numFmtId="0" fontId="1" fillId="0" borderId="30" xfId="0" applyFont="1" applyBorder="1" applyProtection="1">
      <protection locked="0"/>
    </xf>
    <xf numFmtId="0" fontId="8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Border="1" applyProtection="1">
      <protection locked="0"/>
    </xf>
    <xf numFmtId="8" fontId="1" fillId="0" borderId="30" xfId="0" applyNumberFormat="1" applyFont="1" applyBorder="1" applyProtection="1"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10" fillId="0" borderId="30" xfId="0" applyFont="1" applyBorder="1" applyAlignment="1" applyProtection="1">
      <alignment horizontal="justify"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9" fontId="1" fillId="0" borderId="0" xfId="0" quotePrefix="1" applyNumberFormat="1" applyFont="1" applyProtection="1">
      <protection locked="0"/>
    </xf>
    <xf numFmtId="14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0" fillId="0" borderId="0" xfId="0" applyFont="1" applyAlignment="1" applyProtection="1">
      <alignment horizontal="justify" vertical="center"/>
    </xf>
    <xf numFmtId="0" fontId="10" fillId="0" borderId="0" xfId="0" applyFont="1" applyProtection="1"/>
    <xf numFmtId="0" fontId="10" fillId="0" borderId="0" xfId="0" applyFont="1" applyAlignment="1" applyProtection="1">
      <alignment horizontal="left" vertical="center"/>
    </xf>
    <xf numFmtId="0" fontId="8" fillId="0" borderId="30" xfId="0" applyFont="1" applyBorder="1" applyAlignment="1" applyProtection="1">
      <alignment horizontal="justify" vertical="center"/>
    </xf>
    <xf numFmtId="0" fontId="8" fillId="0" borderId="0" xfId="0" applyFont="1" applyBorder="1" applyAlignment="1" applyProtection="1">
      <alignment horizontal="justify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8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left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164" fontId="12" fillId="0" borderId="6" xfId="0" applyNumberFormat="1" applyFont="1" applyBorder="1" applyAlignment="1" applyProtection="1">
      <alignment horizontal="center" shrinkToFit="1"/>
      <protection locked="0"/>
    </xf>
    <xf numFmtId="164" fontId="12" fillId="0" borderId="1" xfId="0" applyNumberFormat="1" applyFont="1" applyBorder="1" applyAlignment="1" applyProtection="1">
      <alignment horizontal="center" shrinkToFit="1"/>
      <protection locked="0"/>
    </xf>
    <xf numFmtId="164" fontId="12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3" xfId="0" applyFont="1" applyFill="1" applyBorder="1" applyAlignment="1" applyProtection="1">
      <alignment horizontal="center" shrinkToFit="1"/>
      <protection locked="0"/>
    </xf>
    <xf numFmtId="164" fontId="16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Protection="1">
      <protection locked="0"/>
    </xf>
    <xf numFmtId="0" fontId="1" fillId="0" borderId="41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0" fillId="0" borderId="0" xfId="0"/>
    <xf numFmtId="0" fontId="19" fillId="0" borderId="0" xfId="0" applyFont="1" applyProtection="1">
      <protection locked="0"/>
    </xf>
    <xf numFmtId="0" fontId="1" fillId="0" borderId="0" xfId="0" applyFont="1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/>
    </xf>
    <xf numFmtId="49" fontId="18" fillId="0" borderId="0" xfId="0" applyNumberFormat="1" applyFont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164" fontId="6" fillId="0" borderId="0" xfId="0" applyNumberFormat="1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9" fontId="0" fillId="0" borderId="0" xfId="4" applyFont="1" applyAlignment="1">
      <alignment horizontal="center"/>
    </xf>
    <xf numFmtId="0" fontId="1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49" fontId="13" fillId="0" borderId="0" xfId="0" applyNumberFormat="1" applyFont="1" applyProtection="1"/>
    <xf numFmtId="0" fontId="13" fillId="0" borderId="0" xfId="0" applyFont="1" applyProtection="1">
      <protection locked="0"/>
    </xf>
    <xf numFmtId="0" fontId="13" fillId="0" borderId="0" xfId="0" applyFont="1" applyAlignment="1" applyProtection="1">
      <protection locked="0"/>
    </xf>
    <xf numFmtId="49" fontId="13" fillId="0" borderId="0" xfId="0" applyNumberFormat="1" applyFont="1" applyProtection="1">
      <protection locked="0"/>
    </xf>
    <xf numFmtId="49" fontId="13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49" fontId="1" fillId="0" borderId="0" xfId="0" applyNumberFormat="1" applyFont="1" applyAlignment="1" applyProtection="1"/>
    <xf numFmtId="166" fontId="1" fillId="0" borderId="0" xfId="0" applyNumberFormat="1" applyFont="1" applyAlignment="1" applyProtection="1">
      <protection locked="0"/>
    </xf>
    <xf numFmtId="1" fontId="1" fillId="0" borderId="0" xfId="0" applyNumberFormat="1" applyFont="1" applyAlignment="1" applyProtection="1"/>
    <xf numFmtId="0" fontId="1" fillId="0" borderId="0" xfId="0" applyFont="1" applyAlignment="1" applyProtection="1"/>
    <xf numFmtId="166" fontId="1" fillId="0" borderId="0" xfId="0" applyNumberFormat="1" applyFont="1" applyAlignment="1" applyProtection="1"/>
    <xf numFmtId="0" fontId="10" fillId="0" borderId="0" xfId="0" applyFont="1" applyAlignment="1" applyProtection="1"/>
    <xf numFmtId="49" fontId="13" fillId="0" borderId="0" xfId="0" applyNumberFormat="1" applyFont="1" applyAlignment="1" applyProtection="1"/>
    <xf numFmtId="0" fontId="2" fillId="0" borderId="27" xfId="0" applyFont="1" applyBorder="1" applyAlignment="1" applyProtection="1">
      <alignment horizontal="center" vertical="center" wrapText="1" shrinkToFit="1"/>
    </xf>
    <xf numFmtId="0" fontId="1" fillId="0" borderId="0" xfId="0" applyFont="1" applyAlignment="1" applyProtection="1">
      <alignment horizontal="left"/>
    </xf>
    <xf numFmtId="0" fontId="2" fillId="0" borderId="6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>
      <alignment horizontal="center" wrapText="1"/>
    </xf>
    <xf numFmtId="0" fontId="0" fillId="4" borderId="0" xfId="0" applyFont="1" applyFill="1" applyBorder="1"/>
    <xf numFmtId="14" fontId="0" fillId="0" borderId="0" xfId="0" applyNumberFormat="1" applyAlignment="1">
      <alignment horizontal="center"/>
    </xf>
    <xf numFmtId="168" fontId="16" fillId="0" borderId="0" xfId="0" applyNumberFormat="1" applyFont="1" applyAlignment="1">
      <alignment horizontal="center" wrapText="1"/>
    </xf>
    <xf numFmtId="0" fontId="6" fillId="0" borderId="67" xfId="0" applyFont="1" applyBorder="1" applyProtection="1">
      <protection locked="0"/>
    </xf>
    <xf numFmtId="0" fontId="22" fillId="2" borderId="45" xfId="0" applyFont="1" applyFill="1" applyBorder="1" applyAlignment="1">
      <alignment horizontal="center" wrapText="1"/>
    </xf>
    <xf numFmtId="44" fontId="1" fillId="0" borderId="0" xfId="1" applyFont="1" applyAlignment="1" applyProtection="1">
      <alignment horizontal="left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protection locked="0"/>
    </xf>
    <xf numFmtId="0" fontId="0" fillId="0" borderId="68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70" xfId="0" applyBorder="1" applyProtection="1">
      <protection locked="0"/>
    </xf>
    <xf numFmtId="0" fontId="21" fillId="0" borderId="6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71" xfId="0" applyBorder="1" applyProtection="1">
      <protection locked="0"/>
    </xf>
    <xf numFmtId="0" fontId="21" fillId="0" borderId="40" xfId="0" applyFont="1" applyBorder="1" applyAlignment="1" applyProtection="1">
      <alignment horizontal="center" vertical="center" wrapText="1"/>
    </xf>
    <xf numFmtId="14" fontId="21" fillId="0" borderId="18" xfId="0" applyNumberFormat="1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center" vertical="center" wrapText="1" shrinkToFit="1"/>
    </xf>
    <xf numFmtId="0" fontId="2" fillId="0" borderId="27" xfId="0" applyFont="1" applyBorder="1" applyAlignment="1" applyProtection="1">
      <alignment horizontal="center" vertical="center" wrapText="1" shrinkToFit="1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 vertical="center" shrinkToFit="1"/>
      <protection locked="0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5" xfId="0" applyFont="1" applyBorder="1" applyAlignment="1" applyProtection="1">
      <alignment horizontal="center" shrinkToFit="1"/>
      <protection locked="0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167" fontId="1" fillId="0" borderId="3" xfId="1" applyNumberFormat="1" applyFont="1" applyBorder="1" applyAlignment="1" applyProtection="1">
      <alignment horizontal="center"/>
      <protection locked="0"/>
    </xf>
    <xf numFmtId="167" fontId="1" fillId="0" borderId="5" xfId="1" applyNumberFormat="1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1" fillId="0" borderId="4" xfId="0" applyFont="1" applyBorder="1" applyAlignment="1" applyProtection="1">
      <alignment horizontal="center" shrinkToFit="1"/>
      <protection locked="0"/>
    </xf>
    <xf numFmtId="0" fontId="1" fillId="0" borderId="31" xfId="0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166" fontId="2" fillId="0" borderId="37" xfId="0" applyNumberFormat="1" applyFont="1" applyBorder="1" applyAlignment="1" applyProtection="1">
      <alignment horizontal="center" vertical="center" shrinkToFit="1"/>
      <protection locked="0"/>
    </xf>
    <xf numFmtId="166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6" fillId="0" borderId="50" xfId="0" applyNumberFormat="1" applyFon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53" xfId="0" applyNumberFormat="1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3" fillId="0" borderId="3" xfId="0" applyFont="1" applyBorder="1" applyAlignment="1" applyProtection="1">
      <alignment horizontal="center" shrinkToFit="1"/>
    </xf>
    <xf numFmtId="0" fontId="3" fillId="0" borderId="4" xfId="0" applyFont="1" applyBorder="1" applyAlignment="1" applyProtection="1">
      <alignment horizontal="center" shrinkToFit="1"/>
    </xf>
    <xf numFmtId="0" fontId="3" fillId="0" borderId="31" xfId="0" applyFont="1" applyBorder="1" applyAlignment="1" applyProtection="1">
      <alignment horizontal="center" shrinkToFit="1"/>
    </xf>
    <xf numFmtId="164" fontId="6" fillId="0" borderId="46" xfId="0" applyNumberFormat="1" applyFont="1" applyBorder="1" applyAlignment="1" applyProtection="1">
      <alignment horizontal="center" vertical="center" wrapText="1"/>
    </xf>
    <xf numFmtId="164" fontId="6" fillId="0" borderId="49" xfId="0" applyNumberFormat="1" applyFont="1" applyBorder="1" applyAlignment="1" applyProtection="1">
      <alignment horizontal="center" vertical="center" wrapText="1"/>
    </xf>
    <xf numFmtId="0" fontId="1" fillId="0" borderId="55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48" xfId="0" applyFont="1" applyBorder="1" applyAlignment="1" applyProtection="1">
      <alignment horizontal="center" vertical="center" shrinkToFi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31" xfId="0" applyFont="1" applyFill="1" applyBorder="1" applyAlignment="1" applyProtection="1">
      <alignment horizontal="center" vertical="top" wrapText="1"/>
    </xf>
    <xf numFmtId="0" fontId="12" fillId="0" borderId="15" xfId="0" applyFont="1" applyBorder="1" applyAlignment="1" applyProtection="1">
      <alignment vertical="center" shrinkToFit="1"/>
      <protection locked="0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66" xfId="0" applyFont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66" xfId="0" applyFont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 applyProtection="1">
      <alignment horizontal="center" vertical="center"/>
    </xf>
    <xf numFmtId="0" fontId="6" fillId="0" borderId="64" xfId="0" applyFont="1" applyFill="1" applyBorder="1" applyAlignment="1" applyProtection="1">
      <alignment horizontal="center" vertical="center"/>
    </xf>
    <xf numFmtId="0" fontId="6" fillId="0" borderId="65" xfId="0" applyFont="1" applyFill="1" applyBorder="1" applyAlignment="1" applyProtection="1">
      <alignment horizontal="center" vertical="center"/>
    </xf>
    <xf numFmtId="164" fontId="12" fillId="0" borderId="15" xfId="0" applyNumberFormat="1" applyFont="1" applyBorder="1" applyAlignment="1" applyProtection="1">
      <alignment horizontal="center" vertical="center" shrinkToFit="1"/>
      <protection locked="0"/>
    </xf>
    <xf numFmtId="164" fontId="12" fillId="0" borderId="66" xfId="0" applyNumberFormat="1" applyFont="1" applyBorder="1" applyAlignment="1" applyProtection="1">
      <alignment horizontal="center" vertical="center" shrinkToFit="1"/>
      <protection locked="0"/>
    </xf>
    <xf numFmtId="164" fontId="6" fillId="0" borderId="46" xfId="0" applyNumberFormat="1" applyFont="1" applyBorder="1" applyAlignment="1" applyProtection="1">
      <alignment horizontal="center" vertical="center" shrinkToFit="1"/>
    </xf>
    <xf numFmtId="164" fontId="6" fillId="0" borderId="49" xfId="0" applyNumberFormat="1" applyFont="1" applyBorder="1" applyAlignment="1" applyProtection="1">
      <alignment horizontal="center" vertical="center" shrinkToFit="1"/>
    </xf>
    <xf numFmtId="0" fontId="12" fillId="0" borderId="26" xfId="0" applyFont="1" applyFill="1" applyBorder="1" applyProtection="1">
      <protection locked="0"/>
    </xf>
    <xf numFmtId="0" fontId="12" fillId="0" borderId="28" xfId="0" applyFont="1" applyFill="1" applyBorder="1" applyProtection="1">
      <protection locked="0"/>
    </xf>
    <xf numFmtId="0" fontId="12" fillId="0" borderId="27" xfId="0" applyFont="1" applyFill="1" applyBorder="1" applyProtection="1"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6" fontId="12" fillId="0" borderId="15" xfId="0" applyNumberFormat="1" applyFont="1" applyBorder="1" applyAlignment="1" applyProtection="1">
      <alignment horizontal="center" vertical="center" shrinkToFit="1"/>
      <protection locked="0"/>
    </xf>
    <xf numFmtId="6" fontId="12" fillId="0" borderId="17" xfId="0" applyNumberFormat="1" applyFont="1" applyBorder="1" applyAlignment="1" applyProtection="1">
      <alignment horizontal="center" vertical="center" shrinkToFit="1"/>
      <protection locked="0"/>
    </xf>
    <xf numFmtId="6" fontId="12" fillId="0" borderId="34" xfId="0" applyNumberFormat="1" applyFont="1" applyBorder="1" applyAlignment="1" applyProtection="1">
      <alignment horizontal="center" vertical="center" shrinkToFit="1"/>
      <protection locked="0"/>
    </xf>
    <xf numFmtId="164" fontId="12" fillId="0" borderId="3" xfId="0" applyNumberFormat="1" applyFont="1" applyBorder="1" applyAlignment="1" applyProtection="1">
      <alignment horizontal="center" vertical="center" shrinkToFit="1"/>
      <protection locked="0"/>
    </xf>
    <xf numFmtId="164" fontId="12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9" xfId="0" applyBorder="1" applyProtection="1"/>
    <xf numFmtId="0" fontId="0" fillId="0" borderId="0" xfId="0" applyBorder="1" applyProtection="1"/>
    <xf numFmtId="0" fontId="1" fillId="0" borderId="57" xfId="0" applyFont="1" applyBorder="1" applyProtection="1"/>
    <xf numFmtId="0" fontId="1" fillId="0" borderId="55" xfId="0" applyFont="1" applyBorder="1" applyProtection="1"/>
    <xf numFmtId="167" fontId="0" fillId="0" borderId="3" xfId="1" applyNumberFormat="1" applyFont="1" applyBorder="1" applyProtection="1">
      <protection locked="0"/>
    </xf>
    <xf numFmtId="167" fontId="0" fillId="0" borderId="5" xfId="1" applyNumberFormat="1" applyFont="1" applyBorder="1" applyProtection="1">
      <protection locked="0"/>
    </xf>
    <xf numFmtId="167" fontId="0" fillId="0" borderId="19" xfId="1" applyNumberFormat="1" applyFont="1" applyBorder="1" applyProtection="1">
      <protection locked="0"/>
    </xf>
    <xf numFmtId="167" fontId="0" fillId="0" borderId="20" xfId="1" applyNumberFormat="1" applyFont="1" applyBorder="1" applyProtection="1"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" fillId="0" borderId="33" xfId="0" applyFont="1" applyBorder="1" applyProtection="1"/>
    <xf numFmtId="0" fontId="1" fillId="0" borderId="5" xfId="0" applyFont="1" applyBorder="1" applyProtection="1"/>
    <xf numFmtId="0" fontId="0" fillId="0" borderId="5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3" fillId="0" borderId="15" xfId="0" applyFont="1" applyBorder="1" applyAlignment="1" applyProtection="1">
      <alignment horizontal="center" shrinkToFit="1"/>
    </xf>
    <xf numFmtId="0" fontId="3" fillId="0" borderId="17" xfId="0" applyFont="1" applyBorder="1" applyAlignment="1" applyProtection="1">
      <alignment horizontal="center" shrinkToFit="1"/>
    </xf>
    <xf numFmtId="0" fontId="3" fillId="0" borderId="34" xfId="0" applyFont="1" applyBorder="1" applyAlignment="1" applyProtection="1">
      <alignment horizontal="center" shrinkToFit="1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 wrapText="1" shrinkToFit="1"/>
    </xf>
    <xf numFmtId="0" fontId="6" fillId="0" borderId="47" xfId="0" applyFont="1" applyFill="1" applyBorder="1" applyAlignment="1" applyProtection="1">
      <alignment horizontal="center" vertical="center" wrapText="1" shrinkToFit="1"/>
    </xf>
    <xf numFmtId="0" fontId="6" fillId="0" borderId="49" xfId="0" applyFont="1" applyFill="1" applyBorder="1" applyAlignment="1" applyProtection="1">
      <alignment horizontal="center" vertical="center" wrapText="1" shrinkToFit="1"/>
    </xf>
    <xf numFmtId="0" fontId="1" fillId="0" borderId="3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4" fontId="6" fillId="0" borderId="47" xfId="0" applyNumberFormat="1" applyFont="1" applyBorder="1" applyAlignment="1" applyProtection="1">
      <alignment horizontal="center" vertical="center" shrinkToFit="1"/>
    </xf>
    <xf numFmtId="164" fontId="6" fillId="0" borderId="48" xfId="0" applyNumberFormat="1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shrinkToFit="1"/>
    </xf>
    <xf numFmtId="0" fontId="1" fillId="0" borderId="4" xfId="0" applyFont="1" applyBorder="1" applyAlignment="1" applyProtection="1">
      <alignment horizontal="center" shrinkToFit="1"/>
    </xf>
    <xf numFmtId="0" fontId="1" fillId="0" borderId="31" xfId="0" applyFont="1" applyBorder="1" applyAlignment="1" applyProtection="1">
      <alignment horizontal="center" shrinkToFit="1"/>
    </xf>
    <xf numFmtId="164" fontId="12" fillId="0" borderId="26" xfId="0" applyNumberFormat="1" applyFont="1" applyBorder="1" applyAlignment="1" applyProtection="1">
      <alignment horizontal="center" vertical="center" shrinkToFit="1"/>
      <protection locked="0"/>
    </xf>
    <xf numFmtId="164" fontId="12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shrinkToFit="1"/>
    </xf>
    <xf numFmtId="0" fontId="2" fillId="0" borderId="59" xfId="0" applyFont="1" applyBorder="1" applyAlignment="1" applyProtection="1">
      <alignment horizontal="center" shrinkToFit="1"/>
    </xf>
    <xf numFmtId="0" fontId="2" fillId="0" borderId="60" xfId="0" applyFont="1" applyBorder="1" applyAlignment="1" applyProtection="1">
      <alignment horizont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14" fontId="1" fillId="0" borderId="19" xfId="0" applyNumberFormat="1" applyFont="1" applyBorder="1" applyAlignment="1" applyProtection="1">
      <alignment horizontal="center" vertical="center" shrinkToFit="1"/>
      <protection locked="0"/>
    </xf>
    <xf numFmtId="14" fontId="1" fillId="0" borderId="21" xfId="0" applyNumberFormat="1" applyFont="1" applyBorder="1" applyAlignment="1" applyProtection="1">
      <alignment horizontal="center" vertical="center" shrinkToFit="1"/>
      <protection locked="0"/>
    </xf>
    <xf numFmtId="14" fontId="1" fillId="0" borderId="36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wrapText="1" shrinkToFit="1"/>
    </xf>
    <xf numFmtId="0" fontId="2" fillId="0" borderId="28" xfId="0" applyFont="1" applyFill="1" applyBorder="1" applyAlignment="1" applyProtection="1">
      <alignment horizontal="center" vertical="center" wrapText="1" shrinkToFit="1"/>
    </xf>
    <xf numFmtId="0" fontId="2" fillId="0" borderId="42" xfId="0" applyFont="1" applyFill="1" applyBorder="1" applyAlignment="1" applyProtection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164" fontId="12" fillId="0" borderId="19" xfId="1" applyNumberFormat="1" applyFont="1" applyBorder="1" applyAlignment="1" applyProtection="1">
      <alignment horizontal="center" vertical="center" shrinkToFit="1"/>
      <protection locked="0"/>
    </xf>
    <xf numFmtId="164" fontId="12" fillId="0" borderId="21" xfId="1" applyNumberFormat="1" applyFont="1" applyBorder="1" applyAlignment="1" applyProtection="1">
      <alignment horizontal="center" vertical="center" shrinkToFit="1"/>
      <protection locked="0"/>
    </xf>
    <xf numFmtId="164" fontId="12" fillId="0" borderId="20" xfId="1" applyNumberFormat="1" applyFont="1" applyBorder="1" applyAlignment="1" applyProtection="1">
      <alignment horizontal="center" vertical="center" shrinkToFit="1"/>
      <protection locked="0"/>
    </xf>
    <xf numFmtId="164" fontId="17" fillId="0" borderId="8" xfId="0" applyNumberFormat="1" applyFont="1" applyBorder="1" applyAlignment="1" applyProtection="1">
      <alignment horizontal="center" vertical="top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36" xfId="0" applyNumberFormat="1" applyBorder="1" applyProtection="1">
      <protection locked="0"/>
    </xf>
    <xf numFmtId="8" fontId="12" fillId="0" borderId="26" xfId="0" applyNumberFormat="1" applyFont="1" applyBorder="1" applyAlignment="1" applyProtection="1">
      <alignment horizontal="center" vertical="center" shrinkToFit="1"/>
      <protection locked="0"/>
    </xf>
    <xf numFmtId="8" fontId="12" fillId="0" borderId="28" xfId="0" applyNumberFormat="1" applyFont="1" applyBorder="1" applyAlignment="1" applyProtection="1">
      <alignment horizontal="center" vertical="center" shrinkToFit="1"/>
      <protection locked="0"/>
    </xf>
    <xf numFmtId="8" fontId="12" fillId="0" borderId="42" xfId="0" applyNumberFormat="1" applyFont="1" applyBorder="1" applyAlignment="1" applyProtection="1">
      <alignment horizontal="center" vertical="center" shrinkToFit="1"/>
      <protection locked="0"/>
    </xf>
    <xf numFmtId="6" fontId="12" fillId="0" borderId="3" xfId="0" applyNumberFormat="1" applyFont="1" applyBorder="1" applyAlignment="1" applyProtection="1">
      <alignment horizontal="center" vertical="center" shrinkToFit="1"/>
      <protection locked="0"/>
    </xf>
    <xf numFmtId="6" fontId="12" fillId="0" borderId="4" xfId="0" applyNumberFormat="1" applyFont="1" applyBorder="1" applyAlignment="1" applyProtection="1">
      <alignment horizontal="center" vertical="center" shrinkToFit="1"/>
      <protection locked="0"/>
    </xf>
    <xf numFmtId="6" fontId="12" fillId="0" borderId="31" xfId="0" applyNumberFormat="1" applyFont="1" applyBorder="1" applyAlignment="1" applyProtection="1">
      <alignment horizontal="center" vertical="center" shrinkToFit="1"/>
      <protection locked="0"/>
    </xf>
    <xf numFmtId="8" fontId="0" fillId="0" borderId="3" xfId="0" applyNumberFormat="1" applyBorder="1" applyAlignment="1" applyProtection="1">
      <alignment horizontal="center" shrinkToFit="1"/>
      <protection locked="0"/>
    </xf>
    <xf numFmtId="8" fontId="0" fillId="0" borderId="4" xfId="0" applyNumberFormat="1" applyBorder="1" applyAlignment="1" applyProtection="1">
      <alignment horizontal="center" shrinkToFit="1"/>
      <protection locked="0"/>
    </xf>
    <xf numFmtId="8" fontId="0" fillId="0" borderId="31" xfId="0" applyNumberFormat="1" applyBorder="1" applyAlignment="1" applyProtection="1">
      <alignment horizontal="center" shrinkToFit="1"/>
      <protection locked="0"/>
    </xf>
    <xf numFmtId="1" fontId="12" fillId="0" borderId="19" xfId="0" applyNumberFormat="1" applyFont="1" applyBorder="1" applyAlignment="1" applyProtection="1">
      <alignment horizontal="center" vertical="center"/>
      <protection locked="0"/>
    </xf>
    <xf numFmtId="1" fontId="12" fillId="0" borderId="21" xfId="0" applyNumberFormat="1" applyFont="1" applyBorder="1" applyAlignment="1" applyProtection="1">
      <alignment horizontal="center" vertical="center"/>
      <protection locked="0"/>
    </xf>
    <xf numFmtId="1" fontId="12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50" xfId="0" applyNumberFormat="1" applyFont="1" applyBorder="1" applyAlignment="1" applyProtection="1">
      <alignment horizontal="left" vertical="center"/>
    </xf>
    <xf numFmtId="14" fontId="6" fillId="0" borderId="8" xfId="0" applyNumberFormat="1" applyFont="1" applyBorder="1" applyAlignment="1" applyProtection="1">
      <alignment horizontal="left" vertical="center"/>
    </xf>
    <xf numFmtId="14" fontId="6" fillId="0" borderId="51" xfId="0" applyNumberFormat="1" applyFont="1" applyBorder="1" applyAlignment="1" applyProtection="1">
      <alignment horizontal="left" vertical="center"/>
    </xf>
    <xf numFmtId="14" fontId="6" fillId="0" borderId="10" xfId="0" applyNumberFormat="1" applyFont="1" applyBorder="1" applyAlignment="1" applyProtection="1">
      <alignment horizontal="left" vertical="center"/>
    </xf>
    <xf numFmtId="14" fontId="6" fillId="0" borderId="12" xfId="0" applyNumberFormat="1" applyFont="1" applyBorder="1" applyAlignment="1" applyProtection="1">
      <alignment horizontal="left" vertical="center"/>
    </xf>
    <xf numFmtId="14" fontId="6" fillId="0" borderId="13" xfId="0" applyNumberFormat="1" applyFont="1" applyBorder="1" applyAlignment="1" applyProtection="1">
      <alignment horizontal="left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 vertical="top"/>
      <protection locked="0"/>
    </xf>
    <xf numFmtId="0" fontId="8" fillId="0" borderId="30" xfId="0" applyFont="1" applyBorder="1" applyAlignment="1" applyProtection="1">
      <alignment horizontal="center" vertical="top"/>
      <protection locked="0"/>
    </xf>
    <xf numFmtId="0" fontId="8" fillId="0" borderId="39" xfId="0" applyFont="1" applyBorder="1" applyAlignment="1" applyProtection="1">
      <alignment horizontal="center" vertical="top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11" xfId="0" applyFont="1" applyBorder="1" applyAlignment="1" applyProtection="1">
      <alignment horizontal="center" vertical="top"/>
    </xf>
    <xf numFmtId="0" fontId="1" fillId="0" borderId="37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 applyProtection="1">
      <alignment horizontal="left" vertical="center"/>
    </xf>
    <xf numFmtId="14" fontId="6" fillId="0" borderId="4" xfId="0" applyNumberFormat="1" applyFont="1" applyBorder="1" applyAlignment="1" applyProtection="1">
      <alignment horizontal="left" vertical="center"/>
    </xf>
    <xf numFmtId="14" fontId="6" fillId="0" borderId="5" xfId="0" applyNumberFormat="1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64" fontId="12" fillId="0" borderId="26" xfId="1" applyNumberFormat="1" applyFont="1" applyBorder="1" applyAlignment="1" applyProtection="1">
      <alignment horizontal="center" vertical="center" shrinkToFit="1"/>
      <protection locked="0"/>
    </xf>
    <xf numFmtId="164" fontId="12" fillId="0" borderId="28" xfId="1" applyNumberFormat="1" applyFont="1" applyBorder="1" applyAlignment="1" applyProtection="1">
      <alignment horizontal="center" vertical="center" shrinkToFit="1"/>
      <protection locked="0"/>
    </xf>
    <xf numFmtId="164" fontId="12" fillId="0" borderId="27" xfId="1" applyNumberFormat="1" applyFont="1" applyBorder="1" applyAlignment="1" applyProtection="1">
      <alignment horizontal="center" vertical="center" shrinkToFit="1"/>
      <protection locked="0"/>
    </xf>
    <xf numFmtId="164" fontId="12" fillId="0" borderId="3" xfId="1" applyNumberFormat="1" applyFont="1" applyBorder="1" applyAlignment="1" applyProtection="1">
      <alignment horizontal="center" vertical="center" shrinkToFit="1"/>
      <protection locked="0"/>
    </xf>
    <xf numFmtId="164" fontId="12" fillId="0" borderId="4" xfId="1" applyNumberFormat="1" applyFont="1" applyBorder="1" applyAlignment="1" applyProtection="1">
      <alignment horizontal="center" vertical="center" shrinkToFit="1"/>
      <protection locked="0"/>
    </xf>
    <xf numFmtId="164" fontId="12" fillId="0" borderId="5" xfId="1" applyNumberFormat="1" applyFont="1" applyBorder="1" applyAlignment="1" applyProtection="1">
      <alignment horizontal="center" vertical="center" shrinkToFit="1"/>
      <protection locked="0"/>
    </xf>
    <xf numFmtId="164" fontId="12" fillId="0" borderId="3" xfId="1" applyNumberFormat="1" applyFont="1" applyBorder="1" applyAlignment="1" applyProtection="1">
      <alignment horizontal="center" vertical="center" shrinkToFit="1"/>
    </xf>
    <xf numFmtId="164" fontId="12" fillId="0" borderId="4" xfId="1" applyNumberFormat="1" applyFont="1" applyBorder="1" applyAlignment="1" applyProtection="1">
      <alignment horizontal="center" vertical="center" shrinkToFit="1"/>
    </xf>
    <xf numFmtId="164" fontId="12" fillId="0" borderId="5" xfId="1" applyNumberFormat="1" applyFont="1" applyBorder="1" applyAlignment="1" applyProtection="1">
      <alignment horizontal="center" vertical="center" shrinkToFit="1"/>
    </xf>
    <xf numFmtId="0" fontId="0" fillId="0" borderId="29" xfId="0" applyBorder="1" applyProtection="1"/>
    <xf numFmtId="0" fontId="0" fillId="0" borderId="30" xfId="0" applyBorder="1" applyProtection="1"/>
    <xf numFmtId="49" fontId="1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164" fontId="2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</xf>
    <xf numFmtId="166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</xf>
    <xf numFmtId="0" fontId="1" fillId="0" borderId="12" xfId="0" applyFont="1" applyBorder="1" applyProtection="1">
      <protection locked="0"/>
    </xf>
    <xf numFmtId="14" fontId="2" fillId="0" borderId="4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166" fontId="1" fillId="0" borderId="0" xfId="0" applyNumberFormat="1" applyFont="1" applyAlignment="1" applyProtection="1">
      <alignment horizontal="left"/>
    </xf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center"/>
    </xf>
  </cellXfs>
  <cellStyles count="5">
    <cellStyle name="Currency" xfId="1" builtinId="4"/>
    <cellStyle name="Currency 2" xfId="3"/>
    <cellStyle name="Normal" xfId="0" builtinId="0"/>
    <cellStyle name="Normal 2" xfId="2"/>
    <cellStyle name="Percent" xfId="4" builtinId="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&lt;=9999999]###\-####;\(###\)\ ###\-####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&lt;=9999999]###\-####;\(###\)\ ###\-####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  <protection locked="1" hidden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  <protection locked="1" hidden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9" formatCode="m/d/yyyy"/>
      <alignment horizontal="center" vertical="bottom" textRotation="0" wrapText="0" indent="0" justifyLastLine="0" shrinkToFit="0" readingOrder="0"/>
    </dxf>
    <dxf>
      <border outline="0">
        <left style="thin">
          <color theme="4" tint="0.39997558519241921"/>
        </left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center" vertical="bottom" textRotation="0" wrapText="1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6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T2" totalsRowShown="0" headerRowDxfId="48" dataDxfId="47" tableBorderDxfId="46">
  <tableColumns count="20">
    <tableColumn id="21" name="Date of Service" dataDxfId="45">
      <calculatedColumnFormula>+Voucher!B4</calculatedColumnFormula>
    </tableColumn>
    <tableColumn id="1" name="Primary Last Name" dataDxfId="44" totalsRowDxfId="43">
      <calculatedColumnFormula>'Intake Form'!$A$3</calculatedColumnFormula>
    </tableColumn>
    <tableColumn id="15" name="Primary First Name" dataDxfId="42" totalsRowDxfId="41">
      <calculatedColumnFormula>+'Intake Form'!B11</calculatedColumnFormula>
    </tableColumn>
    <tableColumn id="16" name="Other Benefciary (Last Name)" dataDxfId="40" totalsRowDxfId="39">
      <calculatedColumnFormula>+'Intake Form'!B3</calculatedColumnFormula>
    </tableColumn>
    <tableColumn id="18" name="Other Beneficiary (First Name)" dataDxfId="38" totalsRowDxfId="37">
      <calculatedColumnFormula>+'Intake Form'!B12</calculatedColumnFormula>
    </tableColumn>
    <tableColumn id="17" name="Street Address" dataDxfId="36" totalsRowDxfId="35">
      <calculatedColumnFormula>CONCATENATE('Intake Form'!$B5," ")</calculatedColumnFormula>
    </tableColumn>
    <tableColumn id="3" name="Zip Code" dataDxfId="34" totalsRowDxfId="33">
      <calculatedColumnFormula>CONCATENATE('Intake Form'!$H$5," ",)</calculatedColumnFormula>
    </tableColumn>
    <tableColumn id="4" name="County" dataDxfId="32" totalsRowDxfId="31">
      <calculatedColumnFormula>CONCATENATE('Intake Form'!$K$5,"",)</calculatedColumnFormula>
    </tableColumn>
    <tableColumn id="11" name="Service Provided" dataDxfId="30" totalsRowDxfId="29">
      <calculatedColumnFormula>'Intake Form'!$H$3</calculatedColumnFormula>
    </tableColumn>
    <tableColumn id="2" name="Amount of Assistance" dataDxfId="28" totalsRowDxfId="27" dataCellStyle="Currency">
      <calculatedColumnFormula>+Voucher!E16</calculatedColumnFormula>
    </tableColumn>
    <tableColumn id="5" name="Female HOH" dataDxfId="26" totalsRowDxfId="25">
      <calculatedColumnFormula>IF('Intake Form'!C11="female head of household",1,0)</calculatedColumnFormula>
    </tableColumn>
    <tableColumn id="14" name="Family Size" dataDxfId="24" totalsRowDxfId="23">
      <calculatedColumnFormula>'Intake Form'!C48+'Intake Form'!D48</calculatedColumnFormula>
    </tableColumn>
    <tableColumn id="6" name="0-18" dataDxfId="22" totalsRowDxfId="21">
      <calculatedColumnFormula>SUM('Intake Form'!C43:C44)</calculatedColumnFormula>
    </tableColumn>
    <tableColumn id="7" name="18-65" dataDxfId="20" totalsRowDxfId="19">
      <calculatedColumnFormula>SUM('Intake Form'!$D$45:$F$46)</calculatedColumnFormula>
    </tableColumn>
    <tableColumn id="8" name="65+" dataDxfId="18" totalsRowDxfId="17">
      <calculatedColumnFormula>'Intake Form'!$D$47</calculatedColumnFormula>
    </tableColumn>
    <tableColumn id="12" name="Household Income" dataDxfId="16" totalsRowDxfId="15">
      <calculatedColumnFormula>'Intake Form'!$C$36</calculatedColumnFormula>
    </tableColumn>
    <tableColumn id="13" name="Poverty Level" dataDxfId="14" totalsRowDxfId="13" dataCellStyle="Percent">
      <calculatedColumnFormula>IF(Income!D13&gt;=3,"over",IF(Income!D13&gt;2.5,300%,IF(Income!D13&gt;2,250%,IF(Income!D13&gt;1,200%,100%))))</calculatedColumnFormula>
    </tableColumn>
    <tableColumn id="9" name="Ethnicity" dataDxfId="12" totalsRowDxfId="11">
      <calculatedColumnFormula>'Intake Form'!$D$11</calculatedColumnFormula>
    </tableColumn>
    <tableColumn id="10" name="Religion" dataDxfId="10" totalsRowDxfId="9">
      <calculatedColumnFormula>'Intake Form'!$J$11</calculatedColumnFormula>
    </tableColumn>
    <tableColumn id="20" name="Interview Location" dataDxfId="8">
      <calculatedColumnFormula>CONCATENATE('Intake Form'!$H$7,"",)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Utility" displayName="Utility" ref="A1:F13" totalsRowShown="0" headerRowDxfId="7" dataDxfId="6">
  <autoFilter ref="A1:F13"/>
  <sortState ref="A2:E12">
    <sortCondition ref="A1:A12"/>
  </sortState>
  <tableColumns count="6">
    <tableColumn id="1" name="Name" dataDxfId="5"/>
    <tableColumn id="2" name="Adress" dataDxfId="4"/>
    <tableColumn id="3" name="City, State Zipcode" dataDxfId="3"/>
    <tableColumn id="4" name="Phone" dataDxfId="2"/>
    <tableColumn id="5" name="Fax" dataDxfId="1"/>
    <tableColumn id="6" name="Cod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showRuler="0" view="pageLayout" zoomScale="115" zoomScaleNormal="125" zoomScalePageLayoutView="115" workbookViewId="0">
      <selection activeCell="K16" sqref="K16:N16"/>
    </sheetView>
  </sheetViews>
  <sheetFormatPr defaultColWidth="11" defaultRowHeight="12.75" x14ac:dyDescent="0.2"/>
  <cols>
    <col min="1" max="1" width="10.75" style="16" customWidth="1"/>
    <col min="2" max="2" width="14.875" style="17" customWidth="1"/>
    <col min="3" max="3" width="10.125" style="17" customWidth="1"/>
    <col min="4" max="5" width="5.75" style="17" customWidth="1"/>
    <col min="6" max="6" width="2.875" style="17" customWidth="1"/>
    <col min="7" max="7" width="4" style="17" customWidth="1"/>
    <col min="8" max="8" width="4.375" style="17" customWidth="1"/>
    <col min="9" max="9" width="2.5" style="17" customWidth="1"/>
    <col min="10" max="10" width="6.75" style="17" customWidth="1"/>
    <col min="11" max="12" width="2.375" style="17" customWidth="1"/>
    <col min="13" max="13" width="2.5" style="17" customWidth="1"/>
    <col min="14" max="14" width="5.875" style="17" customWidth="1"/>
    <col min="15" max="15" width="1.625" style="17" customWidth="1"/>
    <col min="16" max="16384" width="11" style="17"/>
  </cols>
  <sheetData>
    <row r="1" spans="1:15" s="16" customFormat="1" ht="3" customHeight="1" thickBot="1" x14ac:dyDescent="0.25"/>
    <row r="2" spans="1:15" ht="22.5" customHeight="1" thickTop="1" thickBot="1" x14ac:dyDescent="0.25">
      <c r="A2" s="126" t="s">
        <v>186</v>
      </c>
      <c r="B2" s="124" t="s">
        <v>192</v>
      </c>
      <c r="C2" s="145" t="s">
        <v>17</v>
      </c>
      <c r="D2" s="146"/>
      <c r="E2" s="161" t="s">
        <v>43</v>
      </c>
      <c r="F2" s="162"/>
      <c r="G2" s="163"/>
      <c r="H2" s="299" t="s">
        <v>19</v>
      </c>
      <c r="I2" s="300"/>
      <c r="J2" s="301"/>
      <c r="K2" s="311" t="s">
        <v>20</v>
      </c>
      <c r="L2" s="312"/>
      <c r="M2" s="312"/>
      <c r="N2" s="313"/>
    </row>
    <row r="3" spans="1:15" ht="21" customHeight="1" thickTop="1" thickBot="1" x14ac:dyDescent="0.25">
      <c r="A3" s="132"/>
      <c r="B3" s="127"/>
      <c r="C3" s="147"/>
      <c r="D3" s="148"/>
      <c r="E3" s="175"/>
      <c r="F3" s="176"/>
      <c r="G3" s="177"/>
      <c r="H3" s="175"/>
      <c r="I3" s="176"/>
      <c r="J3" s="177"/>
      <c r="K3" s="308"/>
      <c r="L3" s="309"/>
      <c r="M3" s="309"/>
      <c r="N3" s="310"/>
    </row>
    <row r="4" spans="1:15" ht="24" customHeight="1" thickTop="1" x14ac:dyDescent="0.2">
      <c r="A4" s="137"/>
      <c r="B4" s="190" t="s">
        <v>10</v>
      </c>
      <c r="C4" s="191"/>
      <c r="D4" s="191"/>
      <c r="E4" s="191"/>
      <c r="F4" s="191"/>
      <c r="G4" s="192"/>
      <c r="H4" s="161" t="s">
        <v>21</v>
      </c>
      <c r="I4" s="162"/>
      <c r="J4" s="163"/>
      <c r="K4" s="314" t="s">
        <v>22</v>
      </c>
      <c r="L4" s="191"/>
      <c r="M4" s="191"/>
      <c r="N4" s="315"/>
    </row>
    <row r="5" spans="1:15" ht="22.5" customHeight="1" thickBot="1" x14ac:dyDescent="0.25">
      <c r="A5" s="138"/>
      <c r="B5" s="149"/>
      <c r="C5" s="150"/>
      <c r="D5" s="150"/>
      <c r="E5" s="150"/>
      <c r="F5" s="150"/>
      <c r="G5" s="151"/>
      <c r="H5" s="302"/>
      <c r="I5" s="303"/>
      <c r="J5" s="304"/>
      <c r="K5" s="147"/>
      <c r="L5" s="201"/>
      <c r="M5" s="201"/>
      <c r="N5" s="202"/>
    </row>
    <row r="6" spans="1:15" ht="19.5" customHeight="1" x14ac:dyDescent="0.2">
      <c r="A6" s="138"/>
      <c r="B6" s="197" t="s">
        <v>23</v>
      </c>
      <c r="C6" s="198"/>
      <c r="D6" s="193" t="s">
        <v>133</v>
      </c>
      <c r="E6" s="194"/>
      <c r="F6" s="155" t="s">
        <v>150</v>
      </c>
      <c r="G6" s="156"/>
      <c r="H6" s="305" t="s">
        <v>156</v>
      </c>
      <c r="I6" s="306"/>
      <c r="J6" s="306"/>
      <c r="K6" s="306"/>
      <c r="L6" s="306"/>
      <c r="M6" s="306"/>
      <c r="N6" s="307"/>
    </row>
    <row r="7" spans="1:15" ht="21.95" customHeight="1" thickBot="1" x14ac:dyDescent="0.25">
      <c r="A7" s="138"/>
      <c r="B7" s="199"/>
      <c r="C7" s="200"/>
      <c r="D7" s="195"/>
      <c r="E7" s="196"/>
      <c r="F7" s="157"/>
      <c r="G7" s="158"/>
      <c r="H7" s="147"/>
      <c r="I7" s="201"/>
      <c r="J7" s="201"/>
      <c r="K7" s="201"/>
      <c r="L7" s="201"/>
      <c r="M7" s="201"/>
      <c r="N7" s="202"/>
    </row>
    <row r="8" spans="1:15" ht="15.95" customHeight="1" thickBot="1" x14ac:dyDescent="0.25">
      <c r="A8" s="139"/>
      <c r="N8" s="45">
        <f ca="1">YEAR(TODAY())</f>
        <v>2019</v>
      </c>
    </row>
    <row r="9" spans="1:15" ht="15.95" customHeight="1" thickBot="1" x14ac:dyDescent="0.25">
      <c r="A9" s="138"/>
      <c r="B9" s="152" t="s">
        <v>45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</row>
    <row r="10" spans="1:15" ht="33.75" customHeight="1" x14ac:dyDescent="0.2">
      <c r="A10" s="138"/>
      <c r="B10" s="43" t="s">
        <v>24</v>
      </c>
      <c r="C10" s="44" t="s">
        <v>25</v>
      </c>
      <c r="D10" s="161" t="s">
        <v>0</v>
      </c>
      <c r="E10" s="163"/>
      <c r="F10" s="178" t="s">
        <v>26</v>
      </c>
      <c r="G10" s="179"/>
      <c r="H10" s="178" t="s">
        <v>197</v>
      </c>
      <c r="I10" s="179"/>
      <c r="J10" s="143" t="s">
        <v>11</v>
      </c>
      <c r="K10" s="161" t="s">
        <v>16</v>
      </c>
      <c r="L10" s="162"/>
      <c r="M10" s="162"/>
      <c r="N10" s="174"/>
      <c r="O10" s="18"/>
    </row>
    <row r="11" spans="1:15" x14ac:dyDescent="0.2">
      <c r="A11" s="138"/>
      <c r="B11" s="19"/>
      <c r="C11" s="84"/>
      <c r="D11" s="170"/>
      <c r="E11" s="171"/>
      <c r="F11" s="170"/>
      <c r="G11" s="171"/>
      <c r="H11" s="164"/>
      <c r="I11" s="165"/>
      <c r="J11" s="20"/>
      <c r="K11" s="159"/>
      <c r="L11" s="186"/>
      <c r="M11" s="186"/>
      <c r="N11" s="187"/>
      <c r="O11" s="38">
        <f ca="1">$N$8-H11</f>
        <v>2019</v>
      </c>
    </row>
    <row r="12" spans="1:15" x14ac:dyDescent="0.2">
      <c r="A12" s="140" t="s">
        <v>191</v>
      </c>
      <c r="B12" s="19"/>
      <c r="C12" s="84"/>
      <c r="D12" s="170"/>
      <c r="E12" s="171"/>
      <c r="F12" s="170"/>
      <c r="G12" s="171"/>
      <c r="H12" s="164"/>
      <c r="I12" s="165"/>
      <c r="J12" s="20"/>
      <c r="K12" s="159"/>
      <c r="L12" s="186"/>
      <c r="M12" s="186"/>
      <c r="N12" s="187"/>
      <c r="O12" s="38">
        <f t="shared" ref="O12:O20" ca="1" si="0">$N$8-H12</f>
        <v>2019</v>
      </c>
    </row>
    <row r="13" spans="1:15" x14ac:dyDescent="0.2">
      <c r="A13" s="138"/>
      <c r="B13" s="19"/>
      <c r="C13" s="85"/>
      <c r="D13" s="170"/>
      <c r="E13" s="171"/>
      <c r="F13" s="170"/>
      <c r="G13" s="171"/>
      <c r="H13" s="164"/>
      <c r="I13" s="165"/>
      <c r="J13" s="20"/>
      <c r="K13" s="159"/>
      <c r="L13" s="186"/>
      <c r="M13" s="186"/>
      <c r="N13" s="187"/>
      <c r="O13" s="38">
        <f t="shared" ca="1" si="0"/>
        <v>2019</v>
      </c>
    </row>
    <row r="14" spans="1:15" x14ac:dyDescent="0.2">
      <c r="A14" s="138"/>
      <c r="B14" s="78"/>
      <c r="C14" s="21"/>
      <c r="D14" s="170"/>
      <c r="E14" s="171"/>
      <c r="F14" s="170"/>
      <c r="G14" s="171"/>
      <c r="H14" s="164"/>
      <c r="I14" s="165"/>
      <c r="J14" s="20"/>
      <c r="K14" s="159"/>
      <c r="L14" s="186"/>
      <c r="M14" s="186"/>
      <c r="N14" s="187"/>
      <c r="O14" s="38">
        <f t="shared" ca="1" si="0"/>
        <v>2019</v>
      </c>
    </row>
    <row r="15" spans="1:15" x14ac:dyDescent="0.2">
      <c r="A15" s="138"/>
      <c r="B15" s="19"/>
      <c r="C15" s="21"/>
      <c r="D15" s="170"/>
      <c r="E15" s="171"/>
      <c r="F15" s="170"/>
      <c r="G15" s="171"/>
      <c r="H15" s="164"/>
      <c r="I15" s="165"/>
      <c r="J15" s="20"/>
      <c r="K15" s="159"/>
      <c r="L15" s="186"/>
      <c r="M15" s="186"/>
      <c r="N15" s="187"/>
      <c r="O15" s="38">
        <f t="shared" ca="1" si="0"/>
        <v>2019</v>
      </c>
    </row>
    <row r="16" spans="1:15" x14ac:dyDescent="0.2">
      <c r="A16" s="138"/>
      <c r="B16" s="19"/>
      <c r="C16" s="21"/>
      <c r="D16" s="170"/>
      <c r="E16" s="171"/>
      <c r="F16" s="170"/>
      <c r="G16" s="171"/>
      <c r="H16" s="164"/>
      <c r="I16" s="165"/>
      <c r="J16" s="20"/>
      <c r="K16" s="159"/>
      <c r="L16" s="186"/>
      <c r="M16" s="186"/>
      <c r="N16" s="187"/>
      <c r="O16" s="38">
        <f t="shared" ca="1" si="0"/>
        <v>2019</v>
      </c>
    </row>
    <row r="17" spans="1:15" x14ac:dyDescent="0.2">
      <c r="A17" s="138"/>
      <c r="B17" s="19"/>
      <c r="C17" s="21"/>
      <c r="D17" s="170"/>
      <c r="E17" s="171"/>
      <c r="F17" s="170"/>
      <c r="G17" s="171"/>
      <c r="H17" s="164"/>
      <c r="I17" s="165"/>
      <c r="J17" s="20"/>
      <c r="K17" s="159"/>
      <c r="L17" s="186"/>
      <c r="M17" s="186"/>
      <c r="N17" s="187"/>
      <c r="O17" s="38">
        <f t="shared" ca="1" si="0"/>
        <v>2019</v>
      </c>
    </row>
    <row r="18" spans="1:15" x14ac:dyDescent="0.2">
      <c r="A18" s="138"/>
      <c r="B18" s="19"/>
      <c r="C18" s="21"/>
      <c r="D18" s="170"/>
      <c r="E18" s="171"/>
      <c r="F18" s="170"/>
      <c r="G18" s="171"/>
      <c r="H18" s="164"/>
      <c r="I18" s="165"/>
      <c r="J18" s="20"/>
      <c r="K18" s="159"/>
      <c r="L18" s="186"/>
      <c r="M18" s="186"/>
      <c r="N18" s="187"/>
      <c r="O18" s="38">
        <f t="shared" ca="1" si="0"/>
        <v>2019</v>
      </c>
    </row>
    <row r="19" spans="1:15" x14ac:dyDescent="0.2">
      <c r="A19" s="138"/>
      <c r="B19" s="19"/>
      <c r="C19" s="24"/>
      <c r="D19" s="188"/>
      <c r="E19" s="189"/>
      <c r="F19" s="170"/>
      <c r="G19" s="171"/>
      <c r="H19" s="164"/>
      <c r="I19" s="165"/>
      <c r="J19" s="23"/>
      <c r="K19" s="183"/>
      <c r="L19" s="184"/>
      <c r="M19" s="184"/>
      <c r="N19" s="185"/>
      <c r="O19" s="38">
        <f t="shared" ca="1" si="0"/>
        <v>2019</v>
      </c>
    </row>
    <row r="20" spans="1:15" ht="14.25" customHeight="1" x14ac:dyDescent="0.2">
      <c r="A20" s="138"/>
      <c r="B20" s="19"/>
      <c r="C20" s="24"/>
      <c r="D20" s="188"/>
      <c r="E20" s="189"/>
      <c r="F20" s="170"/>
      <c r="G20" s="171"/>
      <c r="H20" s="164"/>
      <c r="I20" s="165"/>
      <c r="J20" s="23"/>
      <c r="K20" s="183"/>
      <c r="L20" s="184"/>
      <c r="M20" s="184"/>
      <c r="N20" s="185"/>
      <c r="O20" s="38">
        <f t="shared" ca="1" si="0"/>
        <v>2019</v>
      </c>
    </row>
    <row r="21" spans="1:15" ht="34.5" customHeight="1" x14ac:dyDescent="0.2">
      <c r="A21" s="139"/>
      <c r="B21" s="101" t="s">
        <v>170</v>
      </c>
      <c r="C21" s="100"/>
      <c r="D21" s="102"/>
      <c r="E21" s="102"/>
      <c r="F21" s="172" t="s">
        <v>172</v>
      </c>
      <c r="G21" s="173"/>
      <c r="H21" s="188"/>
      <c r="I21" s="189"/>
      <c r="J21" s="102"/>
      <c r="K21" s="102"/>
      <c r="L21" s="102"/>
      <c r="M21" s="102"/>
      <c r="N21" s="102"/>
    </row>
    <row r="22" spans="1:15" ht="15.75" thickBot="1" x14ac:dyDescent="0.25">
      <c r="A22" s="139"/>
      <c r="B22" s="180" t="s">
        <v>46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5" ht="25.5" customHeight="1" x14ac:dyDescent="0.2">
      <c r="A23" s="139"/>
      <c r="B23" s="43" t="s">
        <v>24</v>
      </c>
      <c r="C23" s="145" t="s">
        <v>27</v>
      </c>
      <c r="D23" s="146"/>
      <c r="E23" s="161" t="s">
        <v>6</v>
      </c>
      <c r="F23" s="162"/>
      <c r="G23" s="162"/>
      <c r="H23" s="163"/>
      <c r="I23" s="168" t="s">
        <v>152</v>
      </c>
      <c r="J23" s="169"/>
      <c r="K23" s="161" t="s">
        <v>28</v>
      </c>
      <c r="L23" s="162"/>
      <c r="M23" s="162"/>
      <c r="N23" s="174"/>
      <c r="O23" s="27"/>
    </row>
    <row r="24" spans="1:15" x14ac:dyDescent="0.2">
      <c r="A24" s="139"/>
      <c r="B24" s="19"/>
      <c r="C24" s="159"/>
      <c r="D24" s="160"/>
      <c r="E24" s="159"/>
      <c r="F24" s="186"/>
      <c r="G24" s="186"/>
      <c r="H24" s="160"/>
      <c r="I24" s="166"/>
      <c r="J24" s="167"/>
      <c r="K24" s="322"/>
      <c r="L24" s="323"/>
      <c r="M24" s="323"/>
      <c r="N24" s="324"/>
    </row>
    <row r="25" spans="1:15" x14ac:dyDescent="0.2">
      <c r="A25" s="139"/>
      <c r="B25" s="19"/>
      <c r="C25" s="159"/>
      <c r="D25" s="160"/>
      <c r="E25" s="159"/>
      <c r="F25" s="186"/>
      <c r="G25" s="186"/>
      <c r="H25" s="160"/>
      <c r="I25" s="166"/>
      <c r="J25" s="167"/>
      <c r="K25" s="325"/>
      <c r="L25" s="326"/>
      <c r="M25" s="326"/>
      <c r="N25" s="327"/>
    </row>
    <row r="26" spans="1:15" x14ac:dyDescent="0.2">
      <c r="A26" s="139"/>
      <c r="B26" s="22"/>
      <c r="C26" s="159"/>
      <c r="D26" s="160"/>
      <c r="E26" s="159"/>
      <c r="F26" s="186"/>
      <c r="G26" s="186"/>
      <c r="H26" s="160"/>
      <c r="I26" s="267"/>
      <c r="J26" s="268"/>
      <c r="K26" s="328"/>
      <c r="L26" s="329"/>
      <c r="M26" s="329"/>
      <c r="N26" s="330"/>
    </row>
    <row r="27" spans="1:15" x14ac:dyDescent="0.2">
      <c r="A27" s="139"/>
      <c r="B27" s="25"/>
      <c r="C27" s="183"/>
      <c r="D27" s="274"/>
      <c r="E27" s="183"/>
      <c r="F27" s="184"/>
      <c r="G27" s="184"/>
      <c r="H27" s="274"/>
      <c r="I27" s="267"/>
      <c r="J27" s="268"/>
      <c r="K27" s="328"/>
      <c r="L27" s="329"/>
      <c r="M27" s="329"/>
      <c r="N27" s="330"/>
    </row>
    <row r="28" spans="1:15" ht="13.5" thickBot="1" x14ac:dyDescent="0.25">
      <c r="A28" s="139"/>
      <c r="B28" s="26"/>
      <c r="C28" s="275"/>
      <c r="D28" s="277"/>
      <c r="E28" s="275"/>
      <c r="F28" s="276"/>
      <c r="G28" s="276"/>
      <c r="H28" s="277"/>
      <c r="I28" s="269"/>
      <c r="J28" s="270"/>
      <c r="K28" s="331"/>
      <c r="L28" s="332"/>
      <c r="M28" s="332"/>
      <c r="N28" s="333"/>
    </row>
    <row r="29" spans="1:15" ht="17.25" customHeight="1" thickBot="1" x14ac:dyDescent="0.25">
      <c r="A29" s="139"/>
      <c r="E29" s="271"/>
      <c r="F29" s="271"/>
      <c r="G29" s="271"/>
      <c r="H29" s="271"/>
      <c r="I29" s="93"/>
      <c r="J29" s="93"/>
      <c r="K29" s="93"/>
      <c r="L29" s="93"/>
    </row>
    <row r="30" spans="1:15" ht="16.5" customHeight="1" thickBot="1" x14ac:dyDescent="0.25">
      <c r="A30" s="139"/>
      <c r="B30" s="152" t="s">
        <v>29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</row>
    <row r="31" spans="1:15" ht="14.25" x14ac:dyDescent="0.2">
      <c r="A31" s="139"/>
      <c r="B31" s="28" t="s">
        <v>18</v>
      </c>
      <c r="C31" s="79"/>
      <c r="D31" s="243" t="s">
        <v>159</v>
      </c>
      <c r="E31" s="244"/>
      <c r="F31" s="245"/>
      <c r="G31" s="294"/>
      <c r="H31" s="295"/>
      <c r="I31" s="206" t="s">
        <v>160</v>
      </c>
      <c r="J31" s="207"/>
      <c r="K31" s="334"/>
      <c r="L31" s="335"/>
      <c r="M31" s="335"/>
      <c r="N31" s="336"/>
    </row>
    <row r="32" spans="1:15" ht="14.25" x14ac:dyDescent="0.2">
      <c r="A32" s="139"/>
      <c r="B32" s="29" t="s">
        <v>161</v>
      </c>
      <c r="C32" s="80"/>
      <c r="D32" s="213" t="s">
        <v>162</v>
      </c>
      <c r="E32" s="214"/>
      <c r="F32" s="215"/>
      <c r="G32" s="252"/>
      <c r="H32" s="253"/>
      <c r="I32" s="211" t="s">
        <v>163</v>
      </c>
      <c r="J32" s="212"/>
      <c r="K32" s="337"/>
      <c r="L32" s="338"/>
      <c r="M32" s="338"/>
      <c r="N32" s="339"/>
    </row>
    <row r="33" spans="1:14" ht="14.25" x14ac:dyDescent="0.2">
      <c r="A33" s="139"/>
      <c r="B33" s="29" t="s">
        <v>164</v>
      </c>
      <c r="C33" s="80"/>
      <c r="D33" s="213" t="s">
        <v>165</v>
      </c>
      <c r="E33" s="214"/>
      <c r="F33" s="215"/>
      <c r="G33" s="252"/>
      <c r="H33" s="253"/>
      <c r="I33" s="211" t="s">
        <v>166</v>
      </c>
      <c r="J33" s="212"/>
      <c r="K33" s="337"/>
      <c r="L33" s="338"/>
      <c r="M33" s="338"/>
      <c r="N33" s="339"/>
    </row>
    <row r="34" spans="1:14" ht="14.25" x14ac:dyDescent="0.2">
      <c r="A34" s="139"/>
      <c r="B34" s="29" t="s">
        <v>167</v>
      </c>
      <c r="C34" s="80"/>
      <c r="D34" s="213" t="s">
        <v>168</v>
      </c>
      <c r="E34" s="214"/>
      <c r="F34" s="215"/>
      <c r="G34" s="252"/>
      <c r="H34" s="253"/>
      <c r="I34" s="170" t="s">
        <v>169</v>
      </c>
      <c r="J34" s="171"/>
      <c r="K34" s="340"/>
      <c r="L34" s="341"/>
      <c r="M34" s="341"/>
      <c r="N34" s="342"/>
    </row>
    <row r="35" spans="1:14" ht="15" thickBot="1" x14ac:dyDescent="0.25">
      <c r="A35" s="139"/>
      <c r="B35" s="30"/>
      <c r="C35" s="81"/>
      <c r="D35" s="231"/>
      <c r="E35" s="232"/>
      <c r="F35" s="233"/>
      <c r="G35" s="239"/>
      <c r="H35" s="240"/>
      <c r="I35" s="234" t="s">
        <v>146</v>
      </c>
      <c r="J35" s="235"/>
      <c r="K35" s="249">
        <f>+C31+C32+C33+C34+G34+G33+G32+G31+K31+K32+K33+K34</f>
        <v>0</v>
      </c>
      <c r="L35" s="250"/>
      <c r="M35" s="250"/>
      <c r="N35" s="251"/>
    </row>
    <row r="36" spans="1:14" ht="29.25" customHeight="1" thickTop="1" thickBot="1" x14ac:dyDescent="0.25">
      <c r="A36" s="141"/>
      <c r="B36" s="46" t="s">
        <v>147</v>
      </c>
      <c r="C36" s="39">
        <f>+I24+I25+I26+I27+I28+K24+K25+K26+K27+K28</f>
        <v>0</v>
      </c>
      <c r="D36" s="284"/>
      <c r="E36" s="285"/>
      <c r="F36" s="286"/>
      <c r="G36" s="241"/>
      <c r="H36" s="242"/>
      <c r="I36" s="219"/>
      <c r="J36" s="220"/>
      <c r="K36" s="241">
        <f>+C36-K35</f>
        <v>0</v>
      </c>
      <c r="L36" s="289"/>
      <c r="M36" s="289"/>
      <c r="N36" s="290"/>
    </row>
    <row r="37" spans="1:14" ht="29.25" customHeight="1" thickBot="1" x14ac:dyDescent="0.25">
      <c r="B37" s="103"/>
      <c r="C37" s="104"/>
      <c r="D37" s="105"/>
      <c r="E37" s="105"/>
      <c r="F37" s="105"/>
      <c r="G37" s="104"/>
      <c r="H37" s="104"/>
      <c r="I37" s="106"/>
      <c r="J37" s="107"/>
      <c r="K37" s="104"/>
      <c r="L37" s="104"/>
      <c r="M37" s="104"/>
      <c r="N37" s="104"/>
    </row>
    <row r="38" spans="1:14" ht="18.75" customHeight="1" x14ac:dyDescent="0.2">
      <c r="A38" s="142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</row>
    <row r="39" spans="1:14" ht="3.75" customHeight="1" thickBot="1" x14ac:dyDescent="0.25">
      <c r="A39" s="139"/>
      <c r="B39" s="31"/>
      <c r="C39" s="32"/>
      <c r="D39" s="33"/>
      <c r="E39" s="33"/>
      <c r="F39" s="33"/>
      <c r="G39" s="34"/>
      <c r="H39" s="34"/>
      <c r="I39" s="32"/>
      <c r="J39" s="34"/>
      <c r="K39" s="34"/>
      <c r="L39" s="34"/>
      <c r="M39" s="34"/>
      <c r="N39" s="34"/>
    </row>
    <row r="40" spans="1:14" ht="15.75" thickBot="1" x14ac:dyDescent="0.25">
      <c r="A40" s="139"/>
      <c r="B40" s="281" t="s">
        <v>7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3"/>
    </row>
    <row r="41" spans="1:14" ht="15" thickBot="1" x14ac:dyDescent="0.25">
      <c r="A41" s="139"/>
      <c r="B41" s="236" t="s">
        <v>32</v>
      </c>
      <c r="C41" s="237"/>
      <c r="D41" s="237"/>
      <c r="E41" s="237"/>
      <c r="F41" s="238"/>
      <c r="G41" s="236" t="s">
        <v>31</v>
      </c>
      <c r="H41" s="237"/>
      <c r="I41" s="237"/>
      <c r="J41" s="237"/>
      <c r="K41" s="237"/>
      <c r="L41" s="237"/>
      <c r="M41" s="237"/>
      <c r="N41" s="238"/>
    </row>
    <row r="42" spans="1:14" ht="13.5" thickTop="1" x14ac:dyDescent="0.2">
      <c r="A42" s="139"/>
      <c r="B42" s="47" t="s">
        <v>8</v>
      </c>
      <c r="C42" s="48" t="s">
        <v>12</v>
      </c>
      <c r="D42" s="296" t="s">
        <v>9</v>
      </c>
      <c r="E42" s="297"/>
      <c r="F42" s="298"/>
      <c r="G42" s="257" t="s">
        <v>109</v>
      </c>
      <c r="H42" s="258"/>
      <c r="I42" s="258"/>
      <c r="J42" s="258"/>
      <c r="K42" s="259"/>
      <c r="L42" s="357">
        <f t="shared" ref="L42:L48" si="1">COUNTIF($D$11:$E$20,G42)</f>
        <v>0</v>
      </c>
      <c r="M42" s="358"/>
      <c r="N42" s="359"/>
    </row>
    <row r="43" spans="1:14" x14ac:dyDescent="0.2">
      <c r="A43" s="139"/>
      <c r="B43" s="49" t="s">
        <v>14</v>
      </c>
      <c r="C43" s="40">
        <f ca="1">COUNTIF($O$11:$O$20,"&lt;=5")</f>
        <v>0</v>
      </c>
      <c r="D43" s="291"/>
      <c r="E43" s="292"/>
      <c r="F43" s="293"/>
      <c r="G43" s="260" t="s">
        <v>110</v>
      </c>
      <c r="H43" s="261"/>
      <c r="I43" s="261"/>
      <c r="J43" s="261"/>
      <c r="K43" s="262"/>
      <c r="L43" s="246">
        <f t="shared" si="1"/>
        <v>0</v>
      </c>
      <c r="M43" s="247"/>
      <c r="N43" s="248"/>
    </row>
    <row r="44" spans="1:14" x14ac:dyDescent="0.2">
      <c r="A44" s="139"/>
      <c r="B44" s="50" t="s">
        <v>13</v>
      </c>
      <c r="C44" s="40">
        <f ca="1">COUNTIF($O$11:$O$20,"&lt;18")-C43</f>
        <v>0</v>
      </c>
      <c r="D44" s="216"/>
      <c r="E44" s="217"/>
      <c r="F44" s="218"/>
      <c r="G44" s="208" t="s">
        <v>1</v>
      </c>
      <c r="H44" s="209"/>
      <c r="I44" s="209"/>
      <c r="J44" s="209"/>
      <c r="K44" s="210"/>
      <c r="L44" s="246">
        <f t="shared" si="1"/>
        <v>0</v>
      </c>
      <c r="M44" s="247"/>
      <c r="N44" s="248"/>
    </row>
    <row r="45" spans="1:14" x14ac:dyDescent="0.2">
      <c r="A45" s="139"/>
      <c r="B45" s="51" t="s">
        <v>15</v>
      </c>
      <c r="C45" s="40"/>
      <c r="D45" s="216">
        <f ca="1">COUNTIF($O$11:$O$20,"&lt;30")-$C$43-$C$44</f>
        <v>0</v>
      </c>
      <c r="E45" s="217"/>
      <c r="F45" s="218"/>
      <c r="G45" s="208" t="s">
        <v>2</v>
      </c>
      <c r="H45" s="209"/>
      <c r="I45" s="209"/>
      <c r="J45" s="209"/>
      <c r="K45" s="210"/>
      <c r="L45" s="246">
        <f t="shared" si="1"/>
        <v>0</v>
      </c>
      <c r="M45" s="247"/>
      <c r="N45" s="248"/>
    </row>
    <row r="46" spans="1:14" x14ac:dyDescent="0.2">
      <c r="A46" s="139"/>
      <c r="B46" s="90" t="s">
        <v>144</v>
      </c>
      <c r="C46" s="40"/>
      <c r="D46" s="216">
        <f ca="1">COUNTIF($O$11:$O$20,"&lt;60")-$C$43-$C$44-$D$45</f>
        <v>0</v>
      </c>
      <c r="E46" s="217"/>
      <c r="F46" s="218"/>
      <c r="G46" s="260" t="s">
        <v>111</v>
      </c>
      <c r="H46" s="261"/>
      <c r="I46" s="261"/>
      <c r="J46" s="261"/>
      <c r="K46" s="262"/>
      <c r="L46" s="246">
        <f t="shared" si="1"/>
        <v>0</v>
      </c>
      <c r="M46" s="247"/>
      <c r="N46" s="248"/>
    </row>
    <row r="47" spans="1:14" ht="13.5" thickBot="1" x14ac:dyDescent="0.25">
      <c r="A47" s="139"/>
      <c r="B47" s="91" t="s">
        <v>145</v>
      </c>
      <c r="C47" s="41"/>
      <c r="D47" s="278">
        <f ca="1">COUNTIF($O$11:$O$20,"&lt;205")-$C$43-$C$44-$D$45-$D$46</f>
        <v>0</v>
      </c>
      <c r="E47" s="279"/>
      <c r="F47" s="280"/>
      <c r="G47" s="287" t="s">
        <v>33</v>
      </c>
      <c r="H47" s="247"/>
      <c r="I47" s="247"/>
      <c r="J47" s="247"/>
      <c r="K47" s="288"/>
      <c r="L47" s="246">
        <f t="shared" si="1"/>
        <v>0</v>
      </c>
      <c r="M47" s="247"/>
      <c r="N47" s="248"/>
    </row>
    <row r="48" spans="1:14" ht="14.25" thickTop="1" thickBot="1" x14ac:dyDescent="0.25">
      <c r="A48" s="139"/>
      <c r="B48" s="52" t="s">
        <v>34</v>
      </c>
      <c r="C48" s="42">
        <f ca="1">SUM(C43:C47)</f>
        <v>0</v>
      </c>
      <c r="D48" s="225">
        <f ca="1">SUM(D43:F47)</f>
        <v>0</v>
      </c>
      <c r="E48" s="226"/>
      <c r="F48" s="227"/>
      <c r="G48" s="381" t="s">
        <v>30</v>
      </c>
      <c r="H48" s="382"/>
      <c r="I48" s="382"/>
      <c r="J48" s="382"/>
      <c r="K48" s="383"/>
      <c r="L48" s="254">
        <f t="shared" si="1"/>
        <v>0</v>
      </c>
      <c r="M48" s="255"/>
      <c r="N48" s="256"/>
    </row>
    <row r="49" spans="1:14" ht="14.25" x14ac:dyDescent="0.2">
      <c r="A49" s="139"/>
      <c r="B49" s="360" t="s">
        <v>26</v>
      </c>
      <c r="C49" s="361"/>
      <c r="D49" s="361"/>
      <c r="E49" s="361"/>
      <c r="F49" s="362"/>
      <c r="G49" s="360" t="s">
        <v>5</v>
      </c>
      <c r="H49" s="361"/>
      <c r="I49" s="361"/>
      <c r="J49" s="361"/>
      <c r="K49" s="361"/>
      <c r="L49" s="361"/>
      <c r="M49" s="361"/>
      <c r="N49" s="362"/>
    </row>
    <row r="50" spans="1:14" x14ac:dyDescent="0.2">
      <c r="A50" s="139"/>
      <c r="B50" s="272" t="s">
        <v>38</v>
      </c>
      <c r="C50" s="273"/>
      <c r="D50" s="228">
        <f>COUNTIF(F11:G20,B50)</f>
        <v>0</v>
      </c>
      <c r="E50" s="229"/>
      <c r="F50" s="230"/>
      <c r="G50" s="384" t="s">
        <v>3</v>
      </c>
      <c r="H50" s="385"/>
      <c r="I50" s="385"/>
      <c r="J50" s="385"/>
      <c r="K50" s="386"/>
      <c r="L50" s="246">
        <f t="shared" ref="L50:L55" si="2">COUNTIF($J$11:$J$20,G50)</f>
        <v>0</v>
      </c>
      <c r="M50" s="247"/>
      <c r="N50" s="248"/>
    </row>
    <row r="51" spans="1:14" x14ac:dyDescent="0.2">
      <c r="A51" s="139"/>
      <c r="B51" s="272" t="s">
        <v>39</v>
      </c>
      <c r="C51" s="273"/>
      <c r="D51" s="228">
        <f>COUNTIF(F11:G20,B51)</f>
        <v>0</v>
      </c>
      <c r="E51" s="229"/>
      <c r="F51" s="230"/>
      <c r="G51" s="384" t="s">
        <v>4</v>
      </c>
      <c r="H51" s="385"/>
      <c r="I51" s="385"/>
      <c r="J51" s="385"/>
      <c r="K51" s="386"/>
      <c r="L51" s="246">
        <f t="shared" si="2"/>
        <v>0</v>
      </c>
      <c r="M51" s="247"/>
      <c r="N51" s="248"/>
    </row>
    <row r="52" spans="1:14" x14ac:dyDescent="0.2">
      <c r="A52" s="139"/>
      <c r="B52" s="265"/>
      <c r="C52" s="266"/>
      <c r="D52" s="221"/>
      <c r="E52" s="221"/>
      <c r="F52" s="222"/>
      <c r="G52" s="260" t="s">
        <v>35</v>
      </c>
      <c r="H52" s="261"/>
      <c r="I52" s="261"/>
      <c r="J52" s="261"/>
      <c r="K52" s="262"/>
      <c r="L52" s="246">
        <f t="shared" si="2"/>
        <v>0</v>
      </c>
      <c r="M52" s="247"/>
      <c r="N52" s="248"/>
    </row>
    <row r="53" spans="1:14" x14ac:dyDescent="0.2">
      <c r="A53" s="139"/>
      <c r="B53" s="263"/>
      <c r="C53" s="264"/>
      <c r="D53" s="223"/>
      <c r="E53" s="223"/>
      <c r="F53" s="224"/>
      <c r="G53" s="260" t="s">
        <v>36</v>
      </c>
      <c r="H53" s="261"/>
      <c r="I53" s="261"/>
      <c r="J53" s="261"/>
      <c r="K53" s="262"/>
      <c r="L53" s="246">
        <f t="shared" si="2"/>
        <v>0</v>
      </c>
      <c r="M53" s="247"/>
      <c r="N53" s="248"/>
    </row>
    <row r="54" spans="1:14" x14ac:dyDescent="0.2">
      <c r="A54" s="139"/>
      <c r="B54" s="263"/>
      <c r="C54" s="264"/>
      <c r="D54" s="223"/>
      <c r="E54" s="223"/>
      <c r="F54" s="224"/>
      <c r="G54" s="260" t="s">
        <v>37</v>
      </c>
      <c r="H54" s="261"/>
      <c r="I54" s="261"/>
      <c r="J54" s="261"/>
      <c r="K54" s="262"/>
      <c r="L54" s="246">
        <f t="shared" si="2"/>
        <v>0</v>
      </c>
      <c r="M54" s="247"/>
      <c r="N54" s="248"/>
    </row>
    <row r="55" spans="1:14" ht="13.5" thickBot="1" x14ac:dyDescent="0.25">
      <c r="A55" s="139"/>
      <c r="B55" s="410"/>
      <c r="C55" s="411"/>
      <c r="D55" s="346"/>
      <c r="E55" s="346"/>
      <c r="F55" s="347"/>
      <c r="G55" s="381" t="s">
        <v>30</v>
      </c>
      <c r="H55" s="382"/>
      <c r="I55" s="382"/>
      <c r="J55" s="382"/>
      <c r="K55" s="383"/>
      <c r="L55" s="254">
        <f t="shared" si="2"/>
        <v>0</v>
      </c>
      <c r="M55" s="255"/>
      <c r="N55" s="256"/>
    </row>
    <row r="56" spans="1:14" ht="13.5" thickBot="1" x14ac:dyDescent="0.25">
      <c r="A56" s="139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</row>
    <row r="57" spans="1:14" ht="15.75" thickBot="1" x14ac:dyDescent="0.25">
      <c r="A57" s="139"/>
      <c r="B57" s="393" t="s">
        <v>40</v>
      </c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5"/>
    </row>
    <row r="58" spans="1:14" ht="23.25" customHeight="1" x14ac:dyDescent="0.2">
      <c r="A58" s="139"/>
      <c r="B58" s="397" t="s">
        <v>171</v>
      </c>
      <c r="C58" s="398"/>
      <c r="D58" s="401"/>
      <c r="E58" s="402"/>
      <c r="F58" s="403"/>
      <c r="G58" s="351" t="s">
        <v>42</v>
      </c>
      <c r="H58" s="352"/>
      <c r="I58" s="353"/>
      <c r="J58" s="203" t="s">
        <v>149</v>
      </c>
      <c r="K58" s="204"/>
      <c r="L58" s="204"/>
      <c r="M58" s="204"/>
      <c r="N58" s="205"/>
    </row>
    <row r="59" spans="1:14" ht="23.25" customHeight="1" x14ac:dyDescent="0.2">
      <c r="A59" s="139"/>
      <c r="B59" s="399" t="s">
        <v>47</v>
      </c>
      <c r="C59" s="400"/>
      <c r="D59" s="404"/>
      <c r="E59" s="405"/>
      <c r="F59" s="406"/>
      <c r="G59" s="354"/>
      <c r="H59" s="355"/>
      <c r="I59" s="356"/>
      <c r="J59" s="348"/>
      <c r="K59" s="349"/>
      <c r="L59" s="349"/>
      <c r="M59" s="349"/>
      <c r="N59" s="350"/>
    </row>
    <row r="60" spans="1:14" ht="24.75" customHeight="1" x14ac:dyDescent="0.2">
      <c r="A60" s="139"/>
      <c r="B60" s="399" t="s">
        <v>41</v>
      </c>
      <c r="C60" s="400"/>
      <c r="D60" s="407"/>
      <c r="E60" s="408"/>
      <c r="F60" s="409"/>
      <c r="G60" s="390" t="s">
        <v>44</v>
      </c>
      <c r="H60" s="391"/>
      <c r="I60" s="392"/>
      <c r="J60" s="387"/>
      <c r="K60" s="388"/>
      <c r="L60" s="388"/>
      <c r="M60" s="388"/>
      <c r="N60" s="389"/>
    </row>
    <row r="61" spans="1:14" ht="24.75" customHeight="1" thickBot="1" x14ac:dyDescent="0.25">
      <c r="A61" s="139"/>
      <c r="B61" s="316" t="s">
        <v>112</v>
      </c>
      <c r="C61" s="317"/>
      <c r="D61" s="318"/>
      <c r="E61" s="319"/>
      <c r="F61" s="320"/>
      <c r="G61" s="144" t="s">
        <v>48</v>
      </c>
      <c r="H61" s="53"/>
      <c r="I61" s="53"/>
      <c r="J61" s="343"/>
      <c r="K61" s="344"/>
      <c r="L61" s="344"/>
      <c r="M61" s="344"/>
      <c r="N61" s="345"/>
    </row>
    <row r="62" spans="1:14" ht="1.5" customHeight="1" x14ac:dyDescent="0.2">
      <c r="A62" s="139"/>
      <c r="B62" s="366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8"/>
    </row>
    <row r="63" spans="1:14" ht="15.75" customHeight="1" x14ac:dyDescent="0.2">
      <c r="A63" s="139"/>
      <c r="B63" s="378" t="s">
        <v>142</v>
      </c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80"/>
    </row>
    <row r="64" spans="1:14" ht="12.75" customHeight="1" thickBot="1" x14ac:dyDescent="0.25">
      <c r="A64" s="139"/>
      <c r="B64" s="363" t="s">
        <v>141</v>
      </c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5"/>
    </row>
    <row r="65" spans="1:15" ht="12.75" customHeight="1" x14ac:dyDescent="0.2">
      <c r="A65" s="139"/>
      <c r="B65" s="369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1"/>
      <c r="O65" s="89"/>
    </row>
    <row r="66" spans="1:15" ht="12.75" customHeight="1" x14ac:dyDescent="0.2">
      <c r="A66" s="139"/>
      <c r="B66" s="372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4"/>
    </row>
    <row r="67" spans="1:15" ht="12.75" customHeight="1" x14ac:dyDescent="0.2">
      <c r="A67" s="139"/>
      <c r="B67" s="372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4"/>
    </row>
    <row r="68" spans="1:15" ht="12.75" customHeight="1" x14ac:dyDescent="0.2">
      <c r="A68" s="139"/>
      <c r="B68" s="37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4"/>
    </row>
    <row r="69" spans="1:15" ht="12.75" customHeight="1" x14ac:dyDescent="0.2">
      <c r="A69" s="139"/>
      <c r="B69" s="372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4"/>
    </row>
    <row r="70" spans="1:15" ht="12.75" customHeight="1" x14ac:dyDescent="0.2">
      <c r="A70" s="139"/>
      <c r="B70" s="372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4"/>
    </row>
    <row r="71" spans="1:15" ht="12.75" customHeight="1" x14ac:dyDescent="0.2">
      <c r="A71" s="139"/>
      <c r="B71" s="372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4"/>
    </row>
    <row r="72" spans="1:15" ht="12.75" customHeight="1" x14ac:dyDescent="0.2">
      <c r="A72" s="139"/>
      <c r="B72" s="372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4"/>
    </row>
    <row r="73" spans="1:15" ht="12.75" customHeight="1" x14ac:dyDescent="0.2">
      <c r="A73" s="139"/>
      <c r="B73" s="372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4"/>
    </row>
    <row r="74" spans="1:15" ht="12.75" customHeight="1" x14ac:dyDescent="0.2">
      <c r="A74" s="139"/>
      <c r="B74" s="372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4"/>
    </row>
    <row r="75" spans="1:15" ht="12.75" customHeight="1" x14ac:dyDescent="0.2">
      <c r="A75" s="139"/>
      <c r="B75" s="372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4"/>
    </row>
    <row r="76" spans="1:15" ht="12.75" customHeight="1" x14ac:dyDescent="0.2">
      <c r="A76" s="139"/>
      <c r="B76" s="372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4"/>
    </row>
    <row r="77" spans="1:15" ht="12.75" customHeight="1" x14ac:dyDescent="0.2">
      <c r="A77" s="139"/>
      <c r="B77" s="372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4"/>
    </row>
    <row r="78" spans="1:15" ht="12.75" customHeight="1" x14ac:dyDescent="0.2">
      <c r="A78" s="139"/>
      <c r="B78" s="372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4"/>
    </row>
    <row r="79" spans="1:15" ht="12.75" customHeight="1" x14ac:dyDescent="0.2">
      <c r="A79" s="139"/>
      <c r="B79" s="372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4"/>
    </row>
    <row r="80" spans="1:15" ht="32.25" customHeight="1" x14ac:dyDescent="0.2">
      <c r="A80" s="139"/>
      <c r="B80" s="372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4"/>
    </row>
    <row r="81" spans="1:14" ht="39.75" hidden="1" customHeight="1" x14ac:dyDescent="0.2">
      <c r="A81" s="139"/>
      <c r="B81" s="372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4"/>
    </row>
    <row r="82" spans="1:14" ht="12.75" customHeight="1" x14ac:dyDescent="0.2">
      <c r="A82" s="141"/>
      <c r="B82" s="375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7"/>
    </row>
    <row r="83" spans="1:14" ht="1.5" customHeight="1" thickBot="1" x14ac:dyDescent="0.25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7"/>
    </row>
  </sheetData>
  <sheetProtection selectLockedCells="1"/>
  <sortState ref="G43:J47">
    <sortCondition ref="G42"/>
  </sortState>
  <mergeCells count="192">
    <mergeCell ref="B64:N64"/>
    <mergeCell ref="B62:N62"/>
    <mergeCell ref="B65:N82"/>
    <mergeCell ref="B63:N63"/>
    <mergeCell ref="G48:K48"/>
    <mergeCell ref="G50:K50"/>
    <mergeCell ref="G51:K51"/>
    <mergeCell ref="G52:K52"/>
    <mergeCell ref="G53:K53"/>
    <mergeCell ref="G54:K54"/>
    <mergeCell ref="G55:K55"/>
    <mergeCell ref="J60:N60"/>
    <mergeCell ref="G60:I60"/>
    <mergeCell ref="B57:N57"/>
    <mergeCell ref="B56:N56"/>
    <mergeCell ref="B58:C58"/>
    <mergeCell ref="B59:C59"/>
    <mergeCell ref="B60:C60"/>
    <mergeCell ref="D58:F58"/>
    <mergeCell ref="D59:F59"/>
    <mergeCell ref="D60:F60"/>
    <mergeCell ref="B55:C55"/>
    <mergeCell ref="B49:F49"/>
    <mergeCell ref="D54:F54"/>
    <mergeCell ref="B61:C61"/>
    <mergeCell ref="D61:F61"/>
    <mergeCell ref="B38:N38"/>
    <mergeCell ref="K24:N24"/>
    <mergeCell ref="K25:N25"/>
    <mergeCell ref="K26:N26"/>
    <mergeCell ref="K27:N27"/>
    <mergeCell ref="K28:N28"/>
    <mergeCell ref="K31:N31"/>
    <mergeCell ref="K32:N32"/>
    <mergeCell ref="K33:N33"/>
    <mergeCell ref="K34:N34"/>
    <mergeCell ref="J61:N61"/>
    <mergeCell ref="D55:F55"/>
    <mergeCell ref="J59:N59"/>
    <mergeCell ref="G58:I58"/>
    <mergeCell ref="G59:I59"/>
    <mergeCell ref="L54:N54"/>
    <mergeCell ref="L55:N55"/>
    <mergeCell ref="L42:N42"/>
    <mergeCell ref="G49:N49"/>
    <mergeCell ref="L50:N50"/>
    <mergeCell ref="L51:N51"/>
    <mergeCell ref="L52:N52"/>
    <mergeCell ref="H2:J2"/>
    <mergeCell ref="H3:J3"/>
    <mergeCell ref="H4:J4"/>
    <mergeCell ref="H5:J5"/>
    <mergeCell ref="H6:N6"/>
    <mergeCell ref="H11:I11"/>
    <mergeCell ref="H12:I12"/>
    <mergeCell ref="H13:I13"/>
    <mergeCell ref="H14:I14"/>
    <mergeCell ref="H10:I10"/>
    <mergeCell ref="K3:N3"/>
    <mergeCell ref="K2:N2"/>
    <mergeCell ref="K4:N4"/>
    <mergeCell ref="K5:N5"/>
    <mergeCell ref="K10:N10"/>
    <mergeCell ref="K11:N11"/>
    <mergeCell ref="K12:N12"/>
    <mergeCell ref="K13:N13"/>
    <mergeCell ref="K14:N14"/>
    <mergeCell ref="E25:H25"/>
    <mergeCell ref="D47:F47"/>
    <mergeCell ref="B40:N40"/>
    <mergeCell ref="D36:F36"/>
    <mergeCell ref="G45:K45"/>
    <mergeCell ref="G46:K46"/>
    <mergeCell ref="G47:K47"/>
    <mergeCell ref="L43:N43"/>
    <mergeCell ref="K36:N36"/>
    <mergeCell ref="D43:F43"/>
    <mergeCell ref="D46:F46"/>
    <mergeCell ref="D34:F34"/>
    <mergeCell ref="G31:H31"/>
    <mergeCell ref="G32:H32"/>
    <mergeCell ref="D44:F44"/>
    <mergeCell ref="I33:J33"/>
    <mergeCell ref="D42:F42"/>
    <mergeCell ref="I34:J34"/>
    <mergeCell ref="E24:H24"/>
    <mergeCell ref="L48:N48"/>
    <mergeCell ref="L46:N46"/>
    <mergeCell ref="G42:K42"/>
    <mergeCell ref="G43:K43"/>
    <mergeCell ref="D51:F51"/>
    <mergeCell ref="B54:C54"/>
    <mergeCell ref="L44:N44"/>
    <mergeCell ref="L45:N45"/>
    <mergeCell ref="B52:C52"/>
    <mergeCell ref="B53:C53"/>
    <mergeCell ref="I26:J26"/>
    <mergeCell ref="I27:J27"/>
    <mergeCell ref="I28:J28"/>
    <mergeCell ref="E29:H29"/>
    <mergeCell ref="B30:N30"/>
    <mergeCell ref="B50:C50"/>
    <mergeCell ref="B51:C51"/>
    <mergeCell ref="E26:H26"/>
    <mergeCell ref="E27:H27"/>
    <mergeCell ref="E28:H28"/>
    <mergeCell ref="C26:D26"/>
    <mergeCell ref="C27:D27"/>
    <mergeCell ref="C28:D28"/>
    <mergeCell ref="J58:N58"/>
    <mergeCell ref="I31:J31"/>
    <mergeCell ref="G44:K44"/>
    <mergeCell ref="I32:J32"/>
    <mergeCell ref="D33:F33"/>
    <mergeCell ref="D45:F45"/>
    <mergeCell ref="I36:J36"/>
    <mergeCell ref="D52:F52"/>
    <mergeCell ref="D53:F53"/>
    <mergeCell ref="D48:F48"/>
    <mergeCell ref="D50:F50"/>
    <mergeCell ref="D35:F35"/>
    <mergeCell ref="I35:J35"/>
    <mergeCell ref="G41:N41"/>
    <mergeCell ref="G35:H35"/>
    <mergeCell ref="G36:H36"/>
    <mergeCell ref="D31:F31"/>
    <mergeCell ref="L53:N53"/>
    <mergeCell ref="L47:N47"/>
    <mergeCell ref="B41:F41"/>
    <mergeCell ref="K35:N35"/>
    <mergeCell ref="G34:H34"/>
    <mergeCell ref="G33:H33"/>
    <mergeCell ref="D32:F32"/>
    <mergeCell ref="B4:G4"/>
    <mergeCell ref="H15:I15"/>
    <mergeCell ref="H16:I16"/>
    <mergeCell ref="H17:I17"/>
    <mergeCell ref="H18:I18"/>
    <mergeCell ref="H19:I19"/>
    <mergeCell ref="D15:E15"/>
    <mergeCell ref="D16:E16"/>
    <mergeCell ref="D17:E17"/>
    <mergeCell ref="D18:E18"/>
    <mergeCell ref="F17:G17"/>
    <mergeCell ref="F18:G18"/>
    <mergeCell ref="F19:G19"/>
    <mergeCell ref="D6:E6"/>
    <mergeCell ref="D7:E7"/>
    <mergeCell ref="F14:G14"/>
    <mergeCell ref="F15:G15"/>
    <mergeCell ref="B6:C6"/>
    <mergeCell ref="B7:C7"/>
    <mergeCell ref="D19:E19"/>
    <mergeCell ref="H7:N7"/>
    <mergeCell ref="B22:N22"/>
    <mergeCell ref="D10:E10"/>
    <mergeCell ref="D12:E12"/>
    <mergeCell ref="D11:E11"/>
    <mergeCell ref="F16:G16"/>
    <mergeCell ref="C23:D23"/>
    <mergeCell ref="K20:N20"/>
    <mergeCell ref="K15:N15"/>
    <mergeCell ref="K16:N16"/>
    <mergeCell ref="K17:N17"/>
    <mergeCell ref="K18:N18"/>
    <mergeCell ref="H21:I21"/>
    <mergeCell ref="K19:N19"/>
    <mergeCell ref="D20:E20"/>
    <mergeCell ref="C2:D2"/>
    <mergeCell ref="C3:D3"/>
    <mergeCell ref="B5:G5"/>
    <mergeCell ref="B9:N9"/>
    <mergeCell ref="F6:G6"/>
    <mergeCell ref="F7:G7"/>
    <mergeCell ref="C24:D24"/>
    <mergeCell ref="C25:D25"/>
    <mergeCell ref="E2:G2"/>
    <mergeCell ref="H20:I20"/>
    <mergeCell ref="I24:J24"/>
    <mergeCell ref="I25:J25"/>
    <mergeCell ref="I23:J23"/>
    <mergeCell ref="F11:G11"/>
    <mergeCell ref="F12:G12"/>
    <mergeCell ref="F13:G13"/>
    <mergeCell ref="E23:H23"/>
    <mergeCell ref="F20:G20"/>
    <mergeCell ref="F21:G21"/>
    <mergeCell ref="K23:N23"/>
    <mergeCell ref="D13:E13"/>
    <mergeCell ref="D14:E14"/>
    <mergeCell ref="E3:G3"/>
    <mergeCell ref="F10:G10"/>
  </mergeCells>
  <phoneticPr fontId="5" type="noConversion"/>
  <conditionalFormatting sqref="K36:K37">
    <cfRule type="cellIs" dxfId="59" priority="6" operator="greaterThan">
      <formula>0</formula>
    </cfRule>
    <cfRule type="cellIs" dxfId="58" priority="7" operator="lessThan">
      <formula>0</formula>
    </cfRule>
  </conditionalFormatting>
  <conditionalFormatting sqref="C43:F48 D50:F51 L50:N55">
    <cfRule type="cellIs" dxfId="57" priority="5" operator="equal">
      <formula>0</formula>
    </cfRule>
  </conditionalFormatting>
  <conditionalFormatting sqref="L42:N48">
    <cfRule type="cellIs" dxfId="56" priority="3" operator="equal">
      <formula>0</formula>
    </cfRule>
  </conditionalFormatting>
  <dataValidations count="17">
    <dataValidation type="list" allowBlank="1" showInputMessage="1" showErrorMessage="1" sqref="H3:J3">
      <formula1>"Electric,Gas,Water,Rent,Room Rent,Fuel,Food,First Month Rent,Other"</formula1>
    </dataValidation>
    <dataValidation type="list" allowBlank="1" showInputMessage="1" showErrorMessage="1" sqref="J58:J59">
      <formula1>"LOCO DFS,LOCARE,Salvation Army,CCAP,PWSS,Church,Other (See Notes)"</formula1>
    </dataValidation>
    <dataValidation type="list" allowBlank="1" showInputMessage="1" showErrorMessage="1" sqref="D11:D20">
      <formula1>$G$42:$G$48</formula1>
    </dataValidation>
    <dataValidation type="list" allowBlank="1" showInputMessage="1" showErrorMessage="1" sqref="J11:J20">
      <formula1>$G$50:$G$55</formula1>
    </dataValidation>
    <dataValidation type="textLength" operator="equal" allowBlank="1" showInputMessage="1" showErrorMessage="1" sqref="H5:J5">
      <formula1>5</formula1>
    </dataValidation>
    <dataValidation type="whole" allowBlank="1" showInputMessage="1" showErrorMessage="1" sqref="H11:H20">
      <formula1>1900</formula1>
      <formula2>YEAR(TODAY())</formula2>
    </dataValidation>
    <dataValidation type="list" allowBlank="1" showInputMessage="1" showErrorMessage="1" sqref="F11:F20">
      <formula1>$B$50:$B$52</formula1>
    </dataValidation>
    <dataValidation type="list" allowBlank="1" showInputMessage="1" showErrorMessage="1" sqref="C13:C20">
      <formula1>"Head,Spouse,Signifcant Other,Child,Friend,Extended Family,Other"</formula1>
    </dataValidation>
    <dataValidation type="list" allowBlank="1" showInputMessage="1" showErrorMessage="1" sqref="C24:D28">
      <formula1>"Current Paystubs,1099,Unemployment,Child Support,Disability,Social Security,Retirement,TANF,Other"</formula1>
    </dataValidation>
    <dataValidation type="list" allowBlank="1" showInputMessage="1" showErrorMessage="1" sqref="C3:D3">
      <formula1>"Married,Significant Other,Separated,Single,Divorced,Widowed"</formula1>
    </dataValidation>
    <dataValidation type="list" allowBlank="1" showInputMessage="1" showErrorMessage="1" sqref="K5:N5">
      <formula1>"Loudoun, Fairfax, Fauquier, Prince William,Arlington, Alexandria,Other,Orange, Clarke, Frederick, Shenandoah, Warren, Page, Madison, Rappahanock, Winchester"</formula1>
    </dataValidation>
    <dataValidation type="list" allowBlank="1" showInputMessage="1" showErrorMessage="1" sqref="E3:G3">
      <formula1>"Priestly Referral, CCDA Program,LOCO DFS,LOCARE, Family/Friend,Salvation Army,CCAP,PWSS,Church,Other (See Notes)"</formula1>
    </dataValidation>
    <dataValidation type="list" allowBlank="1" showInputMessage="1" showErrorMessage="1" sqref="D7:E7">
      <formula1>"New, Prior"</formula1>
    </dataValidation>
    <dataValidation type="list" allowBlank="1" showInputMessage="1" showErrorMessage="1" sqref="H7">
      <formula1>"LRO, L &amp; F, CH, St. Mary, Page One, St. Elizabeth, St. Matthews, All Saints"</formula1>
    </dataValidation>
    <dataValidation type="list" allowBlank="1" showInputMessage="1" showErrorMessage="1" sqref="C21 H21:I21">
      <formula1>"Yes, No"</formula1>
    </dataValidation>
    <dataValidation type="list" allowBlank="1" showInputMessage="1" showErrorMessage="1" sqref="C11">
      <formula1>"Female Head of Household, Male Head of Household, Head,Spouse,Signifcant Other,Child,Friend,Extended Family,Other"</formula1>
    </dataValidation>
    <dataValidation type="list" allowBlank="1" showInputMessage="1" showErrorMessage="1" sqref="C12">
      <formula1>"Head,Spouse,Signifcant Other, Other Beneficiary"</formula1>
    </dataValidation>
  </dataValidations>
  <pageMargins left="0.61" right="0.5" top="1" bottom="1" header="0.5" footer="0.5"/>
  <pageSetup orientation="portrait" r:id="rId1"/>
  <headerFooter scaleWithDoc="0" alignWithMargins="0">
    <oddHeader>Page &amp;P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UtilityContacts!$A$2:$A$13</xm:f>
          </x14:formula1>
          <xm:sqref>J60:N60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topLeftCell="A9" zoomScale="90" zoomScaleNormal="100" zoomScalePageLayoutView="90" workbookViewId="0">
      <selection activeCell="B13" sqref="B13:B15"/>
    </sheetView>
  </sheetViews>
  <sheetFormatPr defaultColWidth="9" defaultRowHeight="12.75" x14ac:dyDescent="0.2"/>
  <cols>
    <col min="1" max="1" width="12.25" style="54" customWidth="1"/>
    <col min="2" max="2" width="17.25" style="54" customWidth="1"/>
    <col min="3" max="3" width="9" style="54"/>
    <col min="4" max="4" width="11.5" style="54" customWidth="1"/>
    <col min="5" max="5" width="11.625" style="54" customWidth="1"/>
    <col min="6" max="6" width="5" style="54" customWidth="1"/>
    <col min="7" max="7" width="6.75" style="54" hidden="1" customWidth="1"/>
    <col min="8" max="8" width="12.375" style="54" customWidth="1"/>
    <col min="9" max="16384" width="9" style="54"/>
  </cols>
  <sheetData>
    <row r="1" spans="1:14" ht="18" x14ac:dyDescent="0.2">
      <c r="A1" s="415" t="s">
        <v>80</v>
      </c>
      <c r="B1" s="415"/>
      <c r="C1" s="415"/>
      <c r="D1" s="415"/>
      <c r="E1" s="415"/>
      <c r="F1" s="415"/>
      <c r="G1" s="415"/>
      <c r="H1" s="54">
        <v>1</v>
      </c>
    </row>
    <row r="2" spans="1:14" ht="18" x14ac:dyDescent="0.2">
      <c r="A2" s="415" t="s">
        <v>81</v>
      </c>
      <c r="B2" s="415"/>
      <c r="C2" s="415"/>
      <c r="D2" s="415"/>
      <c r="E2" s="415"/>
      <c r="F2" s="415"/>
      <c r="G2" s="415"/>
      <c r="H2" s="54">
        <v>2</v>
      </c>
    </row>
    <row r="3" spans="1:14" ht="15" x14ac:dyDescent="0.2">
      <c r="A3" s="67"/>
      <c r="B3" s="68"/>
      <c r="C3" s="68"/>
      <c r="D3" s="68"/>
      <c r="E3" s="68"/>
      <c r="F3" s="68"/>
      <c r="G3" s="68"/>
    </row>
    <row r="4" spans="1:14" ht="15" x14ac:dyDescent="0.2">
      <c r="A4" s="69" t="s">
        <v>82</v>
      </c>
      <c r="B4" s="66">
        <f ca="1">TODAY()</f>
        <v>42006</v>
      </c>
      <c r="C4" s="70"/>
      <c r="D4" s="70"/>
      <c r="E4" s="70"/>
      <c r="F4" s="70"/>
      <c r="G4" s="70"/>
    </row>
    <row r="5" spans="1:14" ht="15" x14ac:dyDescent="0.2">
      <c r="A5" s="69"/>
      <c r="B5" s="70"/>
      <c r="C5" s="70"/>
      <c r="D5" s="70"/>
      <c r="E5" s="70"/>
      <c r="F5" s="70"/>
      <c r="G5" s="70"/>
    </row>
    <row r="6" spans="1:14" ht="15" x14ac:dyDescent="0.2">
      <c r="A6" s="71" t="s">
        <v>91</v>
      </c>
      <c r="B6" s="416" t="s">
        <v>92</v>
      </c>
      <c r="C6" s="416"/>
      <c r="D6" s="71"/>
      <c r="E6" s="70"/>
      <c r="F6" s="70"/>
      <c r="G6" s="70"/>
    </row>
    <row r="7" spans="1:14" ht="15" x14ac:dyDescent="0.2">
      <c r="A7" s="68"/>
      <c r="B7" s="416" t="s">
        <v>99</v>
      </c>
      <c r="C7" s="416"/>
      <c r="D7" s="70"/>
      <c r="E7" s="70"/>
      <c r="F7" s="70"/>
      <c r="G7" s="70"/>
    </row>
    <row r="8" spans="1:14" ht="15" x14ac:dyDescent="0.2">
      <c r="A8" s="69"/>
      <c r="B8" s="70"/>
      <c r="C8" s="70"/>
      <c r="D8" s="70"/>
      <c r="E8" s="70"/>
      <c r="F8" s="70"/>
      <c r="G8" s="70"/>
    </row>
    <row r="9" spans="1:14" ht="15" x14ac:dyDescent="0.2">
      <c r="A9" s="69" t="s">
        <v>93</v>
      </c>
      <c r="B9" s="419" t="s">
        <v>173</v>
      </c>
      <c r="C9" s="419"/>
      <c r="D9" s="419"/>
      <c r="E9" s="419"/>
      <c r="F9" s="419"/>
      <c r="G9" s="122"/>
    </row>
    <row r="10" spans="1:14" ht="15" x14ac:dyDescent="0.2">
      <c r="A10" s="69" t="s">
        <v>94</v>
      </c>
      <c r="B10" s="419">
        <f>'Intake Form'!H7</f>
        <v>0</v>
      </c>
      <c r="C10" s="419"/>
      <c r="D10" s="419"/>
      <c r="E10" s="419"/>
      <c r="F10" s="419"/>
      <c r="G10" s="122"/>
    </row>
    <row r="11" spans="1:14" ht="15" x14ac:dyDescent="0.2">
      <c r="A11" s="69"/>
      <c r="B11" s="110"/>
      <c r="C11" s="110"/>
      <c r="D11" s="110"/>
      <c r="E11" s="110"/>
      <c r="F11" s="110"/>
      <c r="G11" s="110"/>
      <c r="I11" s="111"/>
      <c r="J11" s="112"/>
      <c r="K11" s="112"/>
      <c r="L11" s="112"/>
      <c r="M11" s="112"/>
      <c r="N11" s="112"/>
    </row>
    <row r="12" spans="1:14" ht="15" x14ac:dyDescent="0.2">
      <c r="A12" s="69" t="s">
        <v>95</v>
      </c>
      <c r="B12" s="109"/>
      <c r="C12" s="109"/>
      <c r="D12" s="109"/>
      <c r="E12" s="109"/>
      <c r="F12" s="109"/>
      <c r="G12" s="109"/>
      <c r="I12" s="112"/>
      <c r="J12" s="112"/>
      <c r="K12" s="112"/>
      <c r="L12" s="112"/>
      <c r="M12" s="112"/>
      <c r="N12" s="112"/>
    </row>
    <row r="13" spans="1:14" ht="15" x14ac:dyDescent="0.2">
      <c r="A13" s="69" t="s">
        <v>83</v>
      </c>
      <c r="B13" s="68" t="e">
        <f>VLOOKUP(Extra!A10:H17,2,'Intake Form'!H7:N7)</f>
        <v>#N/A</v>
      </c>
      <c r="I13" s="112"/>
      <c r="J13" s="112"/>
      <c r="K13" s="112"/>
      <c r="L13" s="112"/>
      <c r="M13" s="112"/>
      <c r="N13" s="112"/>
    </row>
    <row r="14" spans="1:14" ht="15.75" thickBot="1" x14ac:dyDescent="0.25">
      <c r="A14" s="72"/>
      <c r="B14" s="57"/>
      <c r="C14" s="57"/>
      <c r="D14" s="57"/>
      <c r="E14" s="57"/>
      <c r="F14" s="57"/>
      <c r="I14" s="112"/>
      <c r="J14" s="113"/>
      <c r="K14" s="114"/>
      <c r="L14" s="112"/>
      <c r="M14" s="115"/>
      <c r="N14" s="114"/>
    </row>
    <row r="15" spans="1:14" ht="15" x14ac:dyDescent="0.2">
      <c r="A15" s="58"/>
      <c r="B15" s="59"/>
      <c r="C15" s="59"/>
      <c r="D15" s="59"/>
      <c r="E15" s="59"/>
      <c r="F15" s="59"/>
      <c r="J15" s="112"/>
      <c r="K15" s="114"/>
      <c r="L15" s="112"/>
      <c r="M15" s="115"/>
      <c r="N15" s="114"/>
    </row>
    <row r="16" spans="1:14" ht="22.5" customHeight="1" x14ac:dyDescent="0.2">
      <c r="A16" s="73" t="s">
        <v>84</v>
      </c>
      <c r="B16" s="74">
        <f>+'Intake Form'!H3</f>
        <v>0</v>
      </c>
      <c r="C16" s="75"/>
      <c r="D16" s="73" t="s">
        <v>102</v>
      </c>
      <c r="E16" s="418">
        <f>+'Intake Form'!D58</f>
        <v>0</v>
      </c>
      <c r="F16" s="418"/>
      <c r="H16" s="112"/>
      <c r="I16" s="112"/>
      <c r="J16" s="112"/>
      <c r="K16" s="114"/>
      <c r="L16" s="112"/>
      <c r="M16" s="114"/>
      <c r="N16" s="114"/>
    </row>
    <row r="17" spans="1:14" ht="15.75" thickBot="1" x14ac:dyDescent="0.25">
      <c r="A17" s="57"/>
      <c r="B17" s="56"/>
      <c r="C17" s="56"/>
      <c r="D17" s="60"/>
      <c r="E17" s="57"/>
      <c r="F17" s="57"/>
      <c r="H17" s="112"/>
      <c r="I17" s="112"/>
      <c r="J17" s="112"/>
      <c r="K17" s="114"/>
      <c r="L17" s="112"/>
      <c r="M17" s="115"/>
      <c r="N17" s="114"/>
    </row>
    <row r="18" spans="1:14" ht="15" x14ac:dyDescent="0.2">
      <c r="A18" s="61"/>
      <c r="B18" s="61"/>
      <c r="C18" s="61"/>
      <c r="D18" s="61"/>
      <c r="H18" s="112"/>
      <c r="I18" s="112"/>
      <c r="J18" s="113"/>
      <c r="K18" s="114"/>
      <c r="L18" s="112"/>
      <c r="M18" s="114"/>
      <c r="N18" s="114"/>
    </row>
    <row r="19" spans="1:14" ht="15" x14ac:dyDescent="0.2">
      <c r="A19" s="417" t="s">
        <v>96</v>
      </c>
      <c r="B19" s="417"/>
      <c r="H19" s="112"/>
      <c r="I19" s="112"/>
      <c r="J19" s="113"/>
      <c r="K19" s="114"/>
      <c r="L19" s="112"/>
      <c r="M19" s="114"/>
      <c r="N19" s="114"/>
    </row>
    <row r="20" spans="1:14" ht="15" x14ac:dyDescent="0.2">
      <c r="A20" s="76"/>
      <c r="B20" s="70" t="s">
        <v>49</v>
      </c>
      <c r="C20" s="412" t="str">
        <f>CONCATENATE('Intake Form'!$J$60," ",A11)</f>
        <v xml:space="preserve"> </v>
      </c>
      <c r="D20" s="412"/>
      <c r="E20" s="412"/>
      <c r="F20" s="412"/>
      <c r="G20" s="117"/>
      <c r="H20" s="123"/>
      <c r="I20" s="112"/>
      <c r="J20" s="113"/>
      <c r="K20" s="115"/>
      <c r="L20" s="112"/>
      <c r="M20" s="115"/>
      <c r="N20" s="114"/>
    </row>
    <row r="21" spans="1:14" ht="15" x14ac:dyDescent="0.2">
      <c r="A21" s="76"/>
      <c r="B21" s="69" t="s">
        <v>97</v>
      </c>
      <c r="C21" s="413" t="e">
        <f>VLOOKUP($C$20,UtilityContacts!$A$2:$E$13,2)</f>
        <v>#N/A</v>
      </c>
      <c r="D21" s="413"/>
      <c r="E21" s="413"/>
      <c r="F21" s="413"/>
      <c r="G21" s="116"/>
      <c r="H21" s="112"/>
      <c r="I21" s="112"/>
      <c r="J21" s="113"/>
      <c r="K21" s="114"/>
      <c r="L21" s="112"/>
      <c r="M21" s="115"/>
      <c r="N21" s="114"/>
    </row>
    <row r="22" spans="1:14" ht="15" x14ac:dyDescent="0.2">
      <c r="A22" s="69"/>
      <c r="B22" s="69" t="s">
        <v>98</v>
      </c>
      <c r="C22" s="413" t="e">
        <f>VLOOKUP($C$20,UtilityContacts!$A$2:$E$13,3)</f>
        <v>#N/A</v>
      </c>
      <c r="D22" s="413"/>
      <c r="E22" s="413"/>
      <c r="F22" s="413"/>
      <c r="G22" s="109"/>
      <c r="H22" s="113"/>
      <c r="I22" s="112"/>
    </row>
    <row r="23" spans="1:14" ht="15" x14ac:dyDescent="0.2">
      <c r="A23" s="69"/>
      <c r="B23" s="69" t="s">
        <v>88</v>
      </c>
      <c r="C23" s="414" t="e">
        <f>VLOOKUP($C$20,UtilityContacts!$A$2:$E$13,4)</f>
        <v>#N/A</v>
      </c>
      <c r="D23" s="414"/>
      <c r="E23" s="414"/>
      <c r="F23" s="414"/>
      <c r="G23" s="118"/>
      <c r="H23" s="112"/>
      <c r="I23" s="112"/>
    </row>
    <row r="24" spans="1:14" ht="15" x14ac:dyDescent="0.2">
      <c r="A24" s="69"/>
      <c r="B24" s="69" t="s">
        <v>100</v>
      </c>
      <c r="C24" s="420"/>
      <c r="D24" s="420"/>
      <c r="E24" s="420"/>
      <c r="F24" s="420"/>
      <c r="G24" s="118"/>
    </row>
    <row r="25" spans="1:14" ht="15.75" thickBot="1" x14ac:dyDescent="0.25">
      <c r="A25" s="62"/>
      <c r="B25" s="62"/>
      <c r="C25" s="57"/>
      <c r="D25" s="57"/>
      <c r="E25" s="57"/>
      <c r="F25" s="57"/>
      <c r="G25" s="59"/>
    </row>
    <row r="26" spans="1:14" ht="15" x14ac:dyDescent="0.2">
      <c r="A26" s="55"/>
      <c r="B26" s="55"/>
    </row>
    <row r="27" spans="1:14" ht="15" x14ac:dyDescent="0.2">
      <c r="A27" s="417" t="s">
        <v>85</v>
      </c>
      <c r="B27" s="417"/>
      <c r="C27" s="417"/>
      <c r="D27" s="68"/>
      <c r="E27" s="68"/>
      <c r="F27" s="68"/>
      <c r="G27" s="68"/>
    </row>
    <row r="28" spans="1:14" ht="15" x14ac:dyDescent="0.2">
      <c r="A28" s="76"/>
      <c r="B28" s="70" t="s">
        <v>101</v>
      </c>
      <c r="C28" s="421"/>
      <c r="D28" s="421"/>
      <c r="E28" s="421"/>
      <c r="F28" s="421"/>
      <c r="G28" s="119"/>
    </row>
    <row r="29" spans="1:14" ht="15" x14ac:dyDescent="0.2">
      <c r="A29" s="68"/>
      <c r="B29" s="69" t="s">
        <v>86</v>
      </c>
      <c r="C29" s="424" t="str">
        <f>CONCATENATE('Intake Form'!$B$11," ",'Intake Form'!$A$3)</f>
        <v xml:space="preserve"> </v>
      </c>
      <c r="D29" s="424"/>
      <c r="E29" s="424"/>
      <c r="F29" s="424"/>
      <c r="G29" s="120"/>
    </row>
    <row r="30" spans="1:14" ht="15" x14ac:dyDescent="0.2">
      <c r="A30" s="69"/>
      <c r="B30" s="69" t="s">
        <v>87</v>
      </c>
      <c r="C30" s="424" t="str">
        <f>CONCATENATE('Intake Form'!$B5," ",'Intake Form'!H5)</f>
        <v xml:space="preserve"> </v>
      </c>
      <c r="D30" s="424"/>
      <c r="E30" s="424"/>
      <c r="F30" s="424"/>
      <c r="G30" s="120"/>
    </row>
    <row r="31" spans="1:14" ht="15" x14ac:dyDescent="0.2">
      <c r="A31" s="68"/>
      <c r="B31" s="69" t="s">
        <v>88</v>
      </c>
      <c r="C31" s="425">
        <f>+'Intake Form'!B7</f>
        <v>0</v>
      </c>
      <c r="D31" s="425"/>
      <c r="E31" s="425"/>
      <c r="F31" s="425"/>
      <c r="G31" s="121"/>
    </row>
    <row r="32" spans="1:14" ht="15.75" thickBot="1" x14ac:dyDescent="0.25">
      <c r="A32" s="63"/>
      <c r="B32" s="57"/>
      <c r="C32" s="57"/>
      <c r="D32" s="57"/>
      <c r="E32" s="57"/>
      <c r="F32" s="57"/>
      <c r="G32" s="59"/>
    </row>
    <row r="33" spans="1:6" ht="15" x14ac:dyDescent="0.2">
      <c r="A33" s="64"/>
    </row>
    <row r="34" spans="1:6" ht="27.75" customHeight="1" x14ac:dyDescent="0.2">
      <c r="A34" s="77" t="s">
        <v>89</v>
      </c>
      <c r="B34" s="422"/>
      <c r="C34" s="422"/>
      <c r="F34" s="65"/>
    </row>
    <row r="35" spans="1:6" ht="27.75" customHeight="1" x14ac:dyDescent="0.2">
      <c r="A35" s="77" t="s">
        <v>90</v>
      </c>
      <c r="B35" s="423">
        <f ca="1">TODAY()</f>
        <v>42006</v>
      </c>
      <c r="C35" s="423"/>
    </row>
    <row r="40" spans="1:6" x14ac:dyDescent="0.2">
      <c r="B40" s="54" t="s">
        <v>148</v>
      </c>
    </row>
    <row r="41" spans="1:6" x14ac:dyDescent="0.2">
      <c r="B41" s="54" t="s">
        <v>143</v>
      </c>
    </row>
  </sheetData>
  <sheetProtection selectLockedCells="1"/>
  <sortState ref="H16:I23">
    <sortCondition ref="H16:H23"/>
  </sortState>
  <mergeCells count="20">
    <mergeCell ref="C24:F24"/>
    <mergeCell ref="C28:F28"/>
    <mergeCell ref="C21:F21"/>
    <mergeCell ref="B34:C34"/>
    <mergeCell ref="B35:C35"/>
    <mergeCell ref="A27:C27"/>
    <mergeCell ref="C29:F29"/>
    <mergeCell ref="C30:F30"/>
    <mergeCell ref="C31:F31"/>
    <mergeCell ref="C20:F20"/>
    <mergeCell ref="C22:F22"/>
    <mergeCell ref="C23:F23"/>
    <mergeCell ref="A1:G1"/>
    <mergeCell ref="A2:G2"/>
    <mergeCell ref="B6:C6"/>
    <mergeCell ref="B7:C7"/>
    <mergeCell ref="A19:B19"/>
    <mergeCell ref="E16:F16"/>
    <mergeCell ref="B9:F9"/>
    <mergeCell ref="B10:F10"/>
  </mergeCells>
  <conditionalFormatting sqref="C24 G24">
    <cfRule type="cellIs" dxfId="55" priority="5" operator="equal">
      <formula>0</formula>
    </cfRule>
  </conditionalFormatting>
  <conditionalFormatting sqref="C28:C31 G28:G31">
    <cfRule type="cellIs" dxfId="54" priority="4" operator="equal">
      <formula>0</formula>
    </cfRule>
  </conditionalFormatting>
  <conditionalFormatting sqref="B10 G10">
    <cfRule type="cellIs" dxfId="53" priority="3" operator="equal">
      <formula>0</formula>
    </cfRule>
  </conditionalFormatting>
  <conditionalFormatting sqref="C21:C24 G22:G24">
    <cfRule type="cellIs" dxfId="52" priority="2" operator="equal">
      <formula>0</formula>
    </cfRule>
  </conditionalFormatting>
  <conditionalFormatting sqref="C20">
    <cfRule type="cellIs" dxfId="5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A2" zoomScaleNormal="100" workbookViewId="0">
      <selection activeCell="C28" sqref="C28:C34"/>
    </sheetView>
  </sheetViews>
  <sheetFormatPr defaultRowHeight="12.75" x14ac:dyDescent="0.2"/>
  <cols>
    <col min="1" max="1" width="1.875" customWidth="1"/>
    <col min="2" max="2" width="12.375" customWidth="1"/>
    <col min="3" max="3" width="13.75" customWidth="1"/>
    <col min="4" max="4" width="12.25" customWidth="1"/>
    <col min="5" max="5" width="11.75" customWidth="1"/>
    <col min="6" max="6" width="12.5" customWidth="1"/>
  </cols>
  <sheetData>
    <row r="1" spans="1:7" ht="23.25" customHeight="1" x14ac:dyDescent="0.2"/>
    <row r="3" spans="1:7" x14ac:dyDescent="0.2">
      <c r="A3" s="435" t="s">
        <v>113</v>
      </c>
      <c r="B3" s="435"/>
      <c r="C3" s="435"/>
      <c r="D3" s="435"/>
      <c r="E3" s="435"/>
      <c r="F3" s="435"/>
      <c r="G3" s="435"/>
    </row>
    <row r="4" spans="1:7" x14ac:dyDescent="0.2">
      <c r="A4" s="430"/>
      <c r="B4" s="430"/>
    </row>
    <row r="5" spans="1:7" x14ac:dyDescent="0.2">
      <c r="A5" s="431" t="s">
        <v>114</v>
      </c>
      <c r="B5" s="431"/>
      <c r="C5" s="431" t="s">
        <v>151</v>
      </c>
      <c r="D5" s="430"/>
      <c r="E5" s="430"/>
      <c r="F5" s="430"/>
      <c r="G5" s="430"/>
    </row>
    <row r="6" spans="1:7" x14ac:dyDescent="0.2">
      <c r="A6" s="430"/>
      <c r="B6" s="430"/>
      <c r="C6" s="430"/>
      <c r="D6" s="430"/>
      <c r="E6" s="430"/>
      <c r="F6" s="430"/>
      <c r="G6" s="430"/>
    </row>
    <row r="7" spans="1:7" x14ac:dyDescent="0.2">
      <c r="A7" s="431" t="s">
        <v>116</v>
      </c>
      <c r="B7" s="431"/>
      <c r="C7" s="436">
        <f>'Intake Form'!K3</f>
        <v>0</v>
      </c>
      <c r="D7" s="433"/>
      <c r="E7" s="433"/>
      <c r="F7" s="433"/>
      <c r="G7" s="433"/>
    </row>
    <row r="8" spans="1:7" x14ac:dyDescent="0.2">
      <c r="A8" s="430"/>
      <c r="B8" s="430"/>
      <c r="C8" s="430"/>
      <c r="D8" s="430"/>
      <c r="E8" s="430"/>
      <c r="F8" s="430"/>
      <c r="G8" s="430"/>
    </row>
    <row r="9" spans="1:7" ht="27" customHeight="1" x14ac:dyDescent="0.2">
      <c r="A9" s="434" t="s">
        <v>124</v>
      </c>
      <c r="B9" s="434"/>
      <c r="C9" s="437">
        <f>'Intake Form'!C36:C36</f>
        <v>0</v>
      </c>
      <c r="D9" s="437"/>
      <c r="E9" s="437"/>
      <c r="F9" s="437"/>
      <c r="G9" s="437"/>
    </row>
    <row r="10" spans="1:7" x14ac:dyDescent="0.2">
      <c r="A10" s="430"/>
      <c r="B10" s="430"/>
      <c r="C10" s="430"/>
      <c r="D10" s="430"/>
      <c r="E10" s="430"/>
      <c r="F10" s="430"/>
      <c r="G10" s="430"/>
    </row>
    <row r="11" spans="1:7" x14ac:dyDescent="0.2">
      <c r="A11" s="431" t="s">
        <v>117</v>
      </c>
      <c r="B11" s="431"/>
      <c r="C11" s="433">
        <f ca="1">'Intake Form'!C48+'Intake Form'!D48</f>
        <v>0</v>
      </c>
      <c r="D11" s="433"/>
      <c r="E11" s="433"/>
      <c r="F11" s="433"/>
      <c r="G11" s="433"/>
    </row>
    <row r="12" spans="1:7" x14ac:dyDescent="0.2">
      <c r="C12" s="430"/>
      <c r="D12" s="430"/>
      <c r="E12" s="430"/>
      <c r="F12" s="430"/>
      <c r="G12" s="430"/>
    </row>
    <row r="13" spans="1:7" x14ac:dyDescent="0.2">
      <c r="A13" s="431" t="s">
        <v>125</v>
      </c>
      <c r="B13" s="431"/>
      <c r="C13" s="431"/>
      <c r="D13" s="10">
        <f>IF(C9=0,0,(C9*12/(C27+C35*(C11-1))))</f>
        <v>0</v>
      </c>
    </row>
    <row r="15" spans="1:7" x14ac:dyDescent="0.2">
      <c r="A15" s="7" t="str">
        <f>IF($D$13&lt;=1,"x","")</f>
        <v>x</v>
      </c>
      <c r="B15" s="431" t="s">
        <v>118</v>
      </c>
      <c r="C15" s="431"/>
      <c r="D15" s="431"/>
      <c r="E15" s="431"/>
      <c r="F15" s="431"/>
      <c r="G15" s="431"/>
    </row>
    <row r="16" spans="1:7" x14ac:dyDescent="0.2">
      <c r="A16" s="7"/>
      <c r="B16" s="430"/>
      <c r="C16" s="430"/>
      <c r="D16" s="430"/>
      <c r="E16" s="430"/>
      <c r="F16" s="430"/>
      <c r="G16" s="430"/>
    </row>
    <row r="17" spans="1:8" x14ac:dyDescent="0.2">
      <c r="A17" s="7" t="str">
        <f>IF($D$13&lt;=2,IF($D$13&gt;1,"x",""),"")</f>
        <v/>
      </c>
      <c r="B17" s="431" t="s">
        <v>119</v>
      </c>
      <c r="C17" s="431"/>
      <c r="D17" s="431"/>
      <c r="E17" s="431"/>
      <c r="F17" s="431"/>
      <c r="G17" s="431"/>
    </row>
    <row r="18" spans="1:8" x14ac:dyDescent="0.2">
      <c r="A18" s="7"/>
      <c r="B18" s="430"/>
      <c r="C18" s="430"/>
      <c r="D18" s="430"/>
      <c r="E18" s="430"/>
      <c r="F18" s="430"/>
      <c r="G18" s="430"/>
    </row>
    <row r="19" spans="1:8" x14ac:dyDescent="0.2">
      <c r="A19" s="7" t="str">
        <f>IF($D$13&lt;=2.5,IF($D$13&gt;2,"x",""),"")</f>
        <v/>
      </c>
      <c r="B19" s="431" t="s">
        <v>120</v>
      </c>
      <c r="C19" s="431"/>
      <c r="D19" s="431"/>
      <c r="E19" s="431"/>
      <c r="F19" s="431"/>
      <c r="G19" s="431"/>
    </row>
    <row r="20" spans="1:8" x14ac:dyDescent="0.2">
      <c r="A20" s="7"/>
      <c r="B20" s="430"/>
      <c r="C20" s="430"/>
      <c r="D20" s="430"/>
      <c r="E20" s="430"/>
      <c r="F20" s="430"/>
      <c r="G20" s="430"/>
    </row>
    <row r="21" spans="1:8" x14ac:dyDescent="0.2">
      <c r="A21" s="7" t="str">
        <f>IF($D$13&lt;=3,IF($D$13&gt;2.5,"x",""),"")</f>
        <v/>
      </c>
      <c r="B21" s="431" t="s">
        <v>121</v>
      </c>
      <c r="C21" s="431"/>
      <c r="D21" s="431"/>
      <c r="E21" s="431"/>
      <c r="F21" s="431"/>
      <c r="G21" s="431"/>
    </row>
    <row r="22" spans="1:8" x14ac:dyDescent="0.2">
      <c r="A22" s="7"/>
      <c r="B22" s="430"/>
      <c r="C22" s="430"/>
      <c r="D22" s="430"/>
      <c r="E22" s="430"/>
      <c r="F22" s="430"/>
      <c r="G22" s="430"/>
    </row>
    <row r="23" spans="1:8" x14ac:dyDescent="0.2">
      <c r="A23" s="7" t="str">
        <f>IF($D$13&gt;3,"x","")</f>
        <v/>
      </c>
      <c r="B23" s="431" t="s">
        <v>122</v>
      </c>
      <c r="C23" s="431"/>
      <c r="D23" s="431"/>
      <c r="E23" s="431"/>
      <c r="F23" s="431"/>
      <c r="G23" s="431"/>
    </row>
    <row r="24" spans="1:8" x14ac:dyDescent="0.2">
      <c r="A24" s="7"/>
    </row>
    <row r="26" spans="1:8" ht="23.25" customHeight="1" x14ac:dyDescent="0.2">
      <c r="A26" s="432" t="s">
        <v>115</v>
      </c>
      <c r="B26" s="432"/>
      <c r="C26" s="8">
        <v>1</v>
      </c>
      <c r="D26" s="8">
        <v>2</v>
      </c>
      <c r="E26" s="8">
        <v>2.5</v>
      </c>
      <c r="F26" s="8">
        <v>3</v>
      </c>
      <c r="G26" s="7"/>
      <c r="H26" s="7"/>
    </row>
    <row r="27" spans="1:8" x14ac:dyDescent="0.2">
      <c r="A27" s="426">
        <v>1</v>
      </c>
      <c r="B27" s="427"/>
      <c r="C27" s="9">
        <v>12140</v>
      </c>
      <c r="D27" s="9">
        <f>D$26*$C27</f>
        <v>24280</v>
      </c>
      <c r="E27" s="9">
        <f t="shared" ref="E27:F27" si="0">E$26*$C27</f>
        <v>30350</v>
      </c>
      <c r="F27" s="9">
        <f t="shared" si="0"/>
        <v>36420</v>
      </c>
    </row>
    <row r="28" spans="1:8" x14ac:dyDescent="0.2">
      <c r="A28" s="426">
        <v>2</v>
      </c>
      <c r="B28" s="427"/>
      <c r="C28" s="9">
        <f>+C27+$C$35</f>
        <v>16320</v>
      </c>
      <c r="D28" s="9">
        <f t="shared" ref="D28:F35" si="1">D$26*$C28</f>
        <v>32640</v>
      </c>
      <c r="E28" s="9">
        <f t="shared" si="1"/>
        <v>40800</v>
      </c>
      <c r="F28" s="9">
        <f t="shared" si="1"/>
        <v>48960</v>
      </c>
      <c r="G28" s="92"/>
    </row>
    <row r="29" spans="1:8" x14ac:dyDescent="0.2">
      <c r="A29" s="426">
        <v>3</v>
      </c>
      <c r="B29" s="427"/>
      <c r="C29" s="9">
        <f t="shared" ref="C29:C34" si="2">+C28+$C$35</f>
        <v>20500</v>
      </c>
      <c r="D29" s="9">
        <f t="shared" si="1"/>
        <v>41000</v>
      </c>
      <c r="E29" s="9">
        <f t="shared" si="1"/>
        <v>51250</v>
      </c>
      <c r="F29" s="9">
        <f t="shared" si="1"/>
        <v>61500</v>
      </c>
      <c r="G29" s="92"/>
    </row>
    <row r="30" spans="1:8" x14ac:dyDescent="0.2">
      <c r="A30" s="426">
        <v>4</v>
      </c>
      <c r="B30" s="427"/>
      <c r="C30" s="9">
        <f t="shared" si="2"/>
        <v>24680</v>
      </c>
      <c r="D30" s="9">
        <f t="shared" si="1"/>
        <v>49360</v>
      </c>
      <c r="E30" s="9">
        <f t="shared" si="1"/>
        <v>61700</v>
      </c>
      <c r="F30" s="9">
        <f t="shared" si="1"/>
        <v>74040</v>
      </c>
      <c r="G30" s="92"/>
    </row>
    <row r="31" spans="1:8" x14ac:dyDescent="0.2">
      <c r="A31" s="426">
        <v>5</v>
      </c>
      <c r="B31" s="427"/>
      <c r="C31" s="9">
        <f t="shared" si="2"/>
        <v>28860</v>
      </c>
      <c r="D31" s="9">
        <f t="shared" si="1"/>
        <v>57720</v>
      </c>
      <c r="E31" s="9">
        <f t="shared" si="1"/>
        <v>72150</v>
      </c>
      <c r="F31" s="9">
        <f t="shared" si="1"/>
        <v>86580</v>
      </c>
      <c r="G31" s="92"/>
    </row>
    <row r="32" spans="1:8" x14ac:dyDescent="0.2">
      <c r="A32" s="426">
        <v>6</v>
      </c>
      <c r="B32" s="427"/>
      <c r="C32" s="9">
        <f t="shared" si="2"/>
        <v>33040</v>
      </c>
      <c r="D32" s="9">
        <f t="shared" si="1"/>
        <v>66080</v>
      </c>
      <c r="E32" s="9">
        <f t="shared" si="1"/>
        <v>82600</v>
      </c>
      <c r="F32" s="9">
        <f t="shared" si="1"/>
        <v>99120</v>
      </c>
      <c r="G32" s="92"/>
    </row>
    <row r="33" spans="1:7" x14ac:dyDescent="0.2">
      <c r="A33" s="426">
        <v>7</v>
      </c>
      <c r="B33" s="427"/>
      <c r="C33" s="9">
        <f t="shared" si="2"/>
        <v>37220</v>
      </c>
      <c r="D33" s="9">
        <f t="shared" si="1"/>
        <v>74440</v>
      </c>
      <c r="E33" s="9">
        <f t="shared" si="1"/>
        <v>93050</v>
      </c>
      <c r="F33" s="9">
        <f t="shared" si="1"/>
        <v>111660</v>
      </c>
      <c r="G33" s="92"/>
    </row>
    <row r="34" spans="1:7" x14ac:dyDescent="0.2">
      <c r="A34" s="426">
        <v>8</v>
      </c>
      <c r="B34" s="427"/>
      <c r="C34" s="9">
        <f t="shared" si="2"/>
        <v>41400</v>
      </c>
      <c r="D34" s="9">
        <f t="shared" si="1"/>
        <v>82800</v>
      </c>
      <c r="E34" s="9">
        <f t="shared" si="1"/>
        <v>103500</v>
      </c>
      <c r="F34" s="9">
        <f t="shared" si="1"/>
        <v>124200</v>
      </c>
      <c r="G34" s="92"/>
    </row>
    <row r="35" spans="1:7" ht="18.75" customHeight="1" x14ac:dyDescent="0.2">
      <c r="A35" s="428" t="s">
        <v>123</v>
      </c>
      <c r="B35" s="429"/>
      <c r="C35" s="9">
        <f>6270/(1.5)</f>
        <v>4180</v>
      </c>
      <c r="D35" s="9">
        <f t="shared" si="1"/>
        <v>8360</v>
      </c>
      <c r="E35" s="9">
        <f t="shared" si="1"/>
        <v>10450</v>
      </c>
      <c r="F35" s="9">
        <f t="shared" si="1"/>
        <v>12540</v>
      </c>
    </row>
  </sheetData>
  <sheetProtection selectLockedCells="1"/>
  <mergeCells count="37">
    <mergeCell ref="B19:G19"/>
    <mergeCell ref="A9:B9"/>
    <mergeCell ref="A10:B10"/>
    <mergeCell ref="A11:B11"/>
    <mergeCell ref="A3:G3"/>
    <mergeCell ref="C5:G5"/>
    <mergeCell ref="C6:G6"/>
    <mergeCell ref="C7:G7"/>
    <mergeCell ref="C8:G8"/>
    <mergeCell ref="C9:G9"/>
    <mergeCell ref="C10:G10"/>
    <mergeCell ref="A4:B4"/>
    <mergeCell ref="A5:B5"/>
    <mergeCell ref="A6:B6"/>
    <mergeCell ref="A7:B7"/>
    <mergeCell ref="A8:B8"/>
    <mergeCell ref="C11:G11"/>
    <mergeCell ref="B15:G15"/>
    <mergeCell ref="B16:G16"/>
    <mergeCell ref="B17:G17"/>
    <mergeCell ref="B18:G18"/>
    <mergeCell ref="A34:B34"/>
    <mergeCell ref="A35:B35"/>
    <mergeCell ref="C12:G12"/>
    <mergeCell ref="A13:C13"/>
    <mergeCell ref="A28:B28"/>
    <mergeCell ref="A29:B29"/>
    <mergeCell ref="A30:B30"/>
    <mergeCell ref="A31:B31"/>
    <mergeCell ref="A32:B32"/>
    <mergeCell ref="A33:B33"/>
    <mergeCell ref="B20:G20"/>
    <mergeCell ref="B21:G21"/>
    <mergeCell ref="B22:G22"/>
    <mergeCell ref="B23:G23"/>
    <mergeCell ref="A26:B26"/>
    <mergeCell ref="A27:B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E1" workbookViewId="0">
      <selection activeCell="J2" sqref="J2"/>
    </sheetView>
  </sheetViews>
  <sheetFormatPr defaultRowHeight="12.75" x14ac:dyDescent="0.2"/>
  <cols>
    <col min="1" max="1" width="12.125" customWidth="1"/>
    <col min="2" max="2" width="11.5" customWidth="1"/>
    <col min="3" max="4" width="12.875" customWidth="1"/>
    <col min="5" max="5" width="10.375" customWidth="1"/>
    <col min="6" max="6" width="39.25" customWidth="1"/>
    <col min="7" max="7" width="11.5" customWidth="1"/>
    <col min="8" max="8" width="8.75" customWidth="1"/>
    <col min="9" max="9" width="10" style="12" customWidth="1"/>
    <col min="10" max="10" width="12.125" style="88" customWidth="1"/>
    <col min="11" max="11" width="7.125" style="12" customWidth="1"/>
    <col min="12" max="12" width="9.625" customWidth="1"/>
    <col min="13" max="13" width="7.625" customWidth="1"/>
    <col min="14" max="14" width="13.25" customWidth="1"/>
    <col min="16" max="16" width="10.25" customWidth="1"/>
    <col min="19" max="19" width="14.25" bestFit="1" customWidth="1"/>
    <col min="20" max="20" width="11.125" customWidth="1"/>
  </cols>
  <sheetData>
    <row r="1" spans="1:20" s="1" customFormat="1" ht="71.25" customHeight="1" x14ac:dyDescent="0.25">
      <c r="A1" s="133" t="s">
        <v>189</v>
      </c>
      <c r="B1" s="4" t="s">
        <v>193</v>
      </c>
      <c r="C1" s="128" t="s">
        <v>194</v>
      </c>
      <c r="D1" s="128" t="s">
        <v>190</v>
      </c>
      <c r="E1" s="128" t="s">
        <v>188</v>
      </c>
      <c r="F1" s="128" t="s">
        <v>187</v>
      </c>
      <c r="G1" s="131" t="s">
        <v>21</v>
      </c>
      <c r="H1" s="5" t="s">
        <v>22</v>
      </c>
      <c r="I1" s="5" t="s">
        <v>108</v>
      </c>
      <c r="J1" s="5" t="s">
        <v>195</v>
      </c>
      <c r="K1" s="5" t="s">
        <v>196</v>
      </c>
      <c r="L1" s="5" t="s">
        <v>115</v>
      </c>
      <c r="M1" s="5" t="s">
        <v>103</v>
      </c>
      <c r="N1" s="5" t="s">
        <v>104</v>
      </c>
      <c r="O1" s="5" t="s">
        <v>105</v>
      </c>
      <c r="P1" s="86" t="s">
        <v>46</v>
      </c>
      <c r="Q1" s="5" t="s">
        <v>132</v>
      </c>
      <c r="R1" s="5" t="s">
        <v>106</v>
      </c>
      <c r="S1" s="5" t="s">
        <v>107</v>
      </c>
      <c r="T1" s="5" t="s">
        <v>156</v>
      </c>
    </row>
    <row r="2" spans="1:20" x14ac:dyDescent="0.2">
      <c r="A2" s="130">
        <f ca="1">+Voucher!B4</f>
        <v>42006</v>
      </c>
      <c r="B2" s="6">
        <f>'Intake Form'!$A$3</f>
        <v>0</v>
      </c>
      <c r="C2" s="129">
        <f>+'Intake Form'!B11</f>
        <v>0</v>
      </c>
      <c r="D2" s="129">
        <f>+'Intake Form'!B3</f>
        <v>0</v>
      </c>
      <c r="E2" s="129">
        <f>+'Intake Form'!B12</f>
        <v>0</v>
      </c>
      <c r="F2" s="125" t="str">
        <f>CONCATENATE('Intake Form'!$B5," ")</f>
        <v xml:space="preserve"> </v>
      </c>
      <c r="G2" s="125" t="str">
        <f>CONCATENATE('Intake Form'!$H$5," ",)</f>
        <v xml:space="preserve"> </v>
      </c>
      <c r="H2" s="125" t="str">
        <f>CONCATENATE('Intake Form'!$K$5,"",)</f>
        <v/>
      </c>
      <c r="I2" s="3">
        <f>'Intake Form'!$H$3</f>
        <v>0</v>
      </c>
      <c r="J2" s="134">
        <f>+Voucher!E16</f>
        <v>0</v>
      </c>
      <c r="K2" s="125">
        <f>IF('Intake Form'!C11="female head of household",1,0)</f>
        <v>0</v>
      </c>
      <c r="L2" s="3">
        <f ca="1">'Intake Form'!C48+'Intake Form'!D48</f>
        <v>0</v>
      </c>
      <c r="M2" s="125">
        <f ca="1">SUM('Intake Form'!C43:C44)</f>
        <v>0</v>
      </c>
      <c r="N2" s="3">
        <f ca="1">SUM('Intake Form'!$D$45:$F$46)</f>
        <v>0</v>
      </c>
      <c r="O2" s="3">
        <f ca="1">'Intake Form'!$D$47</f>
        <v>0</v>
      </c>
      <c r="P2" s="87">
        <f>'Intake Form'!$C$36</f>
        <v>0</v>
      </c>
      <c r="Q2" s="108">
        <f>IF(Income!D13&gt;=3,"over",IF(Income!D13&gt;2.5,300%,IF(Income!D13&gt;2,250%,IF(Income!D13&gt;1,200%,100%))))</f>
        <v>1</v>
      </c>
      <c r="R2" s="3">
        <f>'Intake Form'!$D$11</f>
        <v>0</v>
      </c>
      <c r="S2" s="13">
        <f>'Intake Form'!$J$11</f>
        <v>0</v>
      </c>
      <c r="T2" s="130" t="str">
        <f>CONCATENATE('Intake Form'!$H$7,"",)</f>
        <v/>
      </c>
    </row>
    <row r="37" ht="30.75" customHeight="1" x14ac:dyDescent="0.2"/>
  </sheetData>
  <conditionalFormatting sqref="F2">
    <cfRule type="cellIs" dxfId="50" priority="2" operator="equal">
      <formula>0</formula>
    </cfRule>
  </conditionalFormatting>
  <conditionalFormatting sqref="G2">
    <cfRule type="cellIs" dxfId="49" priority="1" operator="equal">
      <formula>0</formula>
    </cfRule>
  </conditionalFormatting>
  <dataValidations count="1">
    <dataValidation allowBlank="1" showInputMessage="1" sqref="A1:B1"/>
  </dataValidations>
  <pageMargins left="0.7" right="0.7" top="0.75" bottom="0.75" header="0.3" footer="0.3"/>
  <pageSetup scale="48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4" sqref="A4"/>
    </sheetView>
  </sheetViews>
  <sheetFormatPr defaultRowHeight="12.75" x14ac:dyDescent="0.2"/>
  <cols>
    <col min="1" max="1" width="31.75" bestFit="1" customWidth="1"/>
    <col min="2" max="2" width="15.875" bestFit="1" customWidth="1"/>
    <col min="3" max="3" width="26.75" bestFit="1" customWidth="1"/>
    <col min="4" max="4" width="15.25" bestFit="1" customWidth="1"/>
    <col min="5" max="5" width="20" bestFit="1" customWidth="1"/>
    <col min="6" max="6" width="15.25" bestFit="1" customWidth="1"/>
  </cols>
  <sheetData>
    <row r="1" spans="1:7" s="3" customFormat="1" x14ac:dyDescent="0.2">
      <c r="A1" s="11" t="s">
        <v>127</v>
      </c>
      <c r="B1" s="11" t="s">
        <v>128</v>
      </c>
      <c r="C1" s="11" t="s">
        <v>129</v>
      </c>
      <c r="D1" s="11" t="s">
        <v>130</v>
      </c>
      <c r="E1" s="11" t="s">
        <v>131</v>
      </c>
      <c r="F1" s="11" t="s">
        <v>134</v>
      </c>
    </row>
    <row r="2" spans="1:7" x14ac:dyDescent="0.2">
      <c r="A2" s="96" t="s">
        <v>50</v>
      </c>
      <c r="B2" s="96" t="s">
        <v>54</v>
      </c>
      <c r="C2" s="96" t="s">
        <v>51</v>
      </c>
      <c r="D2" s="98" t="s">
        <v>52</v>
      </c>
      <c r="E2" s="83"/>
      <c r="F2" s="82"/>
    </row>
    <row r="3" spans="1:7" x14ac:dyDescent="0.2">
      <c r="A3" s="96" t="s">
        <v>158</v>
      </c>
      <c r="B3" s="96" t="s">
        <v>53</v>
      </c>
      <c r="C3" s="96" t="s">
        <v>55</v>
      </c>
      <c r="D3" s="98">
        <v>8002396945</v>
      </c>
      <c r="E3" s="83"/>
      <c r="F3" s="82">
        <v>68</v>
      </c>
      <c r="G3" s="2"/>
    </row>
    <row r="4" spans="1:7" x14ac:dyDescent="0.2">
      <c r="A4" s="96" t="s">
        <v>60</v>
      </c>
      <c r="B4" s="96" t="s">
        <v>56</v>
      </c>
      <c r="C4" s="96" t="s">
        <v>57</v>
      </c>
      <c r="D4" s="98" t="s">
        <v>58</v>
      </c>
      <c r="E4" s="83" t="s">
        <v>59</v>
      </c>
      <c r="F4" s="82"/>
      <c r="G4" s="2"/>
    </row>
    <row r="5" spans="1:7" x14ac:dyDescent="0.2">
      <c r="A5" s="96" t="s">
        <v>155</v>
      </c>
      <c r="B5" s="96" t="s">
        <v>153</v>
      </c>
      <c r="C5" s="96" t="s">
        <v>154</v>
      </c>
      <c r="D5" s="98">
        <v>5406357799</v>
      </c>
      <c r="E5" s="83"/>
      <c r="F5" s="95"/>
      <c r="G5" s="2"/>
    </row>
    <row r="6" spans="1:7" x14ac:dyDescent="0.2">
      <c r="A6" s="96" t="s">
        <v>157</v>
      </c>
      <c r="B6" s="96" t="s">
        <v>76</v>
      </c>
      <c r="C6" s="96" t="s">
        <v>61</v>
      </c>
      <c r="D6" s="98" t="s">
        <v>62</v>
      </c>
      <c r="E6" s="83" t="s">
        <v>63</v>
      </c>
      <c r="F6" s="82"/>
      <c r="G6" s="2"/>
    </row>
    <row r="7" spans="1:7" x14ac:dyDescent="0.2">
      <c r="A7" s="96" t="s">
        <v>66</v>
      </c>
      <c r="B7" s="96" t="s">
        <v>77</v>
      </c>
      <c r="C7" s="96" t="s">
        <v>64</v>
      </c>
      <c r="D7" s="98" t="s">
        <v>65</v>
      </c>
      <c r="E7" s="83"/>
      <c r="F7" s="82"/>
      <c r="G7" s="2"/>
    </row>
    <row r="8" spans="1:7" s="15" customFormat="1" x14ac:dyDescent="0.2">
      <c r="A8" s="96" t="s">
        <v>71</v>
      </c>
      <c r="B8" s="96" t="s">
        <v>78</v>
      </c>
      <c r="C8" s="96" t="s">
        <v>67</v>
      </c>
      <c r="D8" s="98" t="s">
        <v>68</v>
      </c>
      <c r="E8" s="83"/>
      <c r="F8" s="82">
        <v>100060</v>
      </c>
      <c r="G8" s="14"/>
    </row>
    <row r="9" spans="1:7" x14ac:dyDescent="0.2">
      <c r="A9" s="96" t="s">
        <v>18</v>
      </c>
      <c r="B9" s="96"/>
      <c r="C9" s="96"/>
      <c r="D9" s="98"/>
      <c r="E9" s="83"/>
      <c r="F9" s="82"/>
      <c r="G9" s="2"/>
    </row>
    <row r="10" spans="1:7" x14ac:dyDescent="0.2">
      <c r="A10" s="96" t="s">
        <v>126</v>
      </c>
      <c r="B10" s="96" t="s">
        <v>79</v>
      </c>
      <c r="C10" s="96" t="s">
        <v>70</v>
      </c>
      <c r="D10" s="98" t="s">
        <v>69</v>
      </c>
      <c r="E10" s="83"/>
      <c r="F10" s="82"/>
      <c r="G10" s="2"/>
    </row>
    <row r="11" spans="1:7" ht="25.5" x14ac:dyDescent="0.2">
      <c r="A11" s="97" t="s">
        <v>137</v>
      </c>
      <c r="B11" s="99" t="s">
        <v>135</v>
      </c>
      <c r="C11" s="96" t="s">
        <v>136</v>
      </c>
      <c r="D11" s="98">
        <v>7037377130</v>
      </c>
      <c r="E11" s="83" t="s">
        <v>72</v>
      </c>
      <c r="F11" s="82" t="s">
        <v>138</v>
      </c>
      <c r="G11" s="2"/>
    </row>
    <row r="12" spans="1:7" x14ac:dyDescent="0.2">
      <c r="A12" s="96" t="s">
        <v>73</v>
      </c>
      <c r="B12" s="96" t="s">
        <v>74</v>
      </c>
      <c r="C12" s="96" t="s">
        <v>139</v>
      </c>
      <c r="D12" s="98" t="s">
        <v>75</v>
      </c>
      <c r="E12" s="83" t="s">
        <v>140</v>
      </c>
      <c r="F12" s="82"/>
      <c r="G12" s="2"/>
    </row>
    <row r="13" spans="1:7" x14ac:dyDescent="0.2">
      <c r="A13" s="94"/>
      <c r="B13" s="94"/>
      <c r="C13" s="94"/>
      <c r="D13" s="83"/>
      <c r="E13" s="83"/>
      <c r="F13" s="94"/>
      <c r="G13" s="2"/>
    </row>
    <row r="14" spans="1:7" x14ac:dyDescent="0.2">
      <c r="A14" s="2"/>
      <c r="B14" s="2"/>
      <c r="C14" s="2"/>
      <c r="D14" s="83"/>
      <c r="E14" s="83"/>
      <c r="F14" s="2"/>
      <c r="G14" s="2"/>
    </row>
    <row r="15" spans="1:7" x14ac:dyDescent="0.2">
      <c r="A15" s="2"/>
      <c r="B15" s="2"/>
      <c r="C15" s="2"/>
      <c r="D15" s="83"/>
      <c r="E15" s="83"/>
      <c r="F15" s="2"/>
      <c r="G15" s="2"/>
    </row>
    <row r="16" spans="1:7" x14ac:dyDescent="0.2">
      <c r="A16" s="2"/>
      <c r="B16" s="2"/>
      <c r="C16" s="2"/>
      <c r="D16" s="83"/>
      <c r="E16" s="83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2"/>
      <c r="B34" s="2"/>
      <c r="C34" s="2"/>
      <c r="D34" s="2"/>
      <c r="E34" s="2"/>
      <c r="F34" s="2"/>
      <c r="G34" s="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"/>
      <c r="B36" s="2"/>
      <c r="C36" s="2"/>
      <c r="D36" s="2"/>
      <c r="E36" s="2"/>
      <c r="F36" s="2"/>
      <c r="G36" s="2"/>
    </row>
  </sheetData>
  <sortState ref="A2:E12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3"/>
  <sheetViews>
    <sheetView workbookViewId="0">
      <selection activeCell="G38" sqref="G38"/>
    </sheetView>
  </sheetViews>
  <sheetFormatPr defaultRowHeight="12.75" x14ac:dyDescent="0.2"/>
  <sheetData>
    <row r="10" spans="1:8" x14ac:dyDescent="0.2">
      <c r="A10" s="89" t="s">
        <v>180</v>
      </c>
      <c r="B10" s="89" t="s">
        <v>184</v>
      </c>
      <c r="C10" s="89"/>
      <c r="D10" s="135" t="s">
        <v>183</v>
      </c>
      <c r="E10" s="89"/>
      <c r="F10" s="135" t="s">
        <v>181</v>
      </c>
      <c r="G10" s="135"/>
      <c r="H10" s="89"/>
    </row>
    <row r="11" spans="1:8" x14ac:dyDescent="0.2">
      <c r="A11" s="89" t="s">
        <v>175</v>
      </c>
      <c r="B11" s="89" t="s">
        <v>184</v>
      </c>
      <c r="C11" s="89"/>
      <c r="D11" s="135" t="s">
        <v>174</v>
      </c>
      <c r="E11" s="89"/>
      <c r="F11" s="136" t="s">
        <v>181</v>
      </c>
      <c r="G11" s="135"/>
      <c r="H11" s="89"/>
    </row>
    <row r="12" spans="1:8" x14ac:dyDescent="0.2">
      <c r="A12" s="89" t="s">
        <v>183</v>
      </c>
      <c r="B12" s="89" t="s">
        <v>185</v>
      </c>
      <c r="C12" s="109"/>
      <c r="D12" s="135" t="s">
        <v>176</v>
      </c>
      <c r="E12" s="89"/>
      <c r="F12" s="135" t="s">
        <v>181</v>
      </c>
      <c r="G12" s="135"/>
      <c r="H12" s="89"/>
    </row>
    <row r="13" spans="1:8" x14ac:dyDescent="0.2">
      <c r="A13" s="89" t="s">
        <v>174</v>
      </c>
      <c r="B13" s="89" t="s">
        <v>185</v>
      </c>
      <c r="C13" s="109"/>
      <c r="D13" s="135" t="s">
        <v>177</v>
      </c>
      <c r="E13" s="89"/>
      <c r="F13" s="135" t="s">
        <v>182</v>
      </c>
      <c r="G13" s="135"/>
      <c r="H13" s="89"/>
    </row>
    <row r="14" spans="1:8" x14ac:dyDescent="0.2">
      <c r="A14" s="117" t="s">
        <v>176</v>
      </c>
      <c r="B14" s="89" t="s">
        <v>184</v>
      </c>
      <c r="C14" s="109"/>
      <c r="D14" s="136" t="s">
        <v>178</v>
      </c>
      <c r="E14" s="89"/>
      <c r="F14" s="136" t="s">
        <v>182</v>
      </c>
      <c r="G14" s="135"/>
      <c r="H14" s="89"/>
    </row>
    <row r="15" spans="1:8" x14ac:dyDescent="0.2">
      <c r="A15" s="89" t="s">
        <v>177</v>
      </c>
      <c r="B15" s="89" t="s">
        <v>184</v>
      </c>
      <c r="C15" s="109"/>
      <c r="D15" s="135" t="s">
        <v>179</v>
      </c>
      <c r="E15" s="89"/>
      <c r="F15" s="136" t="s">
        <v>182</v>
      </c>
      <c r="G15" s="135"/>
      <c r="H15" s="89"/>
    </row>
    <row r="16" spans="1:8" x14ac:dyDescent="0.2">
      <c r="A16" s="109" t="s">
        <v>178</v>
      </c>
      <c r="B16" s="89" t="s">
        <v>184</v>
      </c>
      <c r="C16" s="89"/>
      <c r="D16" s="89"/>
      <c r="E16" s="89"/>
      <c r="F16" s="89"/>
      <c r="G16" s="89"/>
      <c r="H16" s="89"/>
    </row>
    <row r="17" spans="1:8" x14ac:dyDescent="0.2">
      <c r="A17" s="89" t="s">
        <v>179</v>
      </c>
      <c r="B17" s="89" t="s">
        <v>184</v>
      </c>
      <c r="C17" s="89"/>
      <c r="D17" s="89"/>
      <c r="E17" s="89"/>
      <c r="F17" s="89"/>
      <c r="G17" s="89"/>
      <c r="H17" s="89"/>
    </row>
    <row r="18" spans="1:8" x14ac:dyDescent="0.2">
      <c r="A18" s="89"/>
      <c r="B18" s="89"/>
      <c r="C18" s="89"/>
      <c r="D18" s="89"/>
      <c r="E18" s="89"/>
      <c r="F18" s="89"/>
      <c r="G18" s="89"/>
      <c r="H18" s="89"/>
    </row>
    <row r="19" spans="1:8" x14ac:dyDescent="0.2">
      <c r="A19" s="89"/>
      <c r="B19" s="89"/>
      <c r="C19" s="89"/>
      <c r="D19" s="89"/>
      <c r="E19" s="89"/>
      <c r="F19" s="89"/>
      <c r="G19" s="89"/>
      <c r="H19" s="89"/>
    </row>
    <row r="20" spans="1:8" x14ac:dyDescent="0.2">
      <c r="A20" s="89"/>
      <c r="B20" s="89"/>
      <c r="C20" s="89"/>
      <c r="D20" s="89"/>
      <c r="E20" s="89"/>
      <c r="F20" s="89"/>
      <c r="G20" s="89"/>
      <c r="H20" s="89"/>
    </row>
    <row r="21" spans="1:8" x14ac:dyDescent="0.2">
      <c r="A21" s="89"/>
      <c r="B21" s="89"/>
      <c r="C21" s="89"/>
      <c r="D21" s="89"/>
      <c r="E21" s="89"/>
      <c r="F21" s="89"/>
      <c r="G21" s="89"/>
      <c r="H21" s="89"/>
    </row>
    <row r="22" spans="1:8" x14ac:dyDescent="0.2">
      <c r="A22" s="89"/>
      <c r="B22" s="89"/>
      <c r="C22" s="89"/>
      <c r="D22" s="89"/>
      <c r="E22" s="89"/>
      <c r="F22" s="89"/>
      <c r="G22" s="89"/>
      <c r="H22" s="89"/>
    </row>
    <row r="23" spans="1:8" x14ac:dyDescent="0.2">
      <c r="A23" s="89"/>
      <c r="B23" s="89"/>
      <c r="C23" s="89"/>
      <c r="D23" s="89"/>
      <c r="E23" s="89"/>
      <c r="F23" s="89"/>
      <c r="G23" s="89"/>
      <c r="H23" s="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Intake Form</vt:lpstr>
      <vt:lpstr>Voucher</vt:lpstr>
      <vt:lpstr>Income</vt:lpstr>
      <vt:lpstr>Database</vt:lpstr>
      <vt:lpstr>UtilityContacts</vt:lpstr>
      <vt:lpstr>Extra</vt:lpstr>
      <vt:lpstr>Voucher!Dropdown1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J. Godfrey</dc:creator>
  <cp:lastModifiedBy>Ruth Guillen</cp:lastModifiedBy>
  <cp:lastPrinted>2018-09-18T16:31:50Z</cp:lastPrinted>
  <dcterms:created xsi:type="dcterms:W3CDTF">2009-04-20T00:28:49Z</dcterms:created>
  <dcterms:modified xsi:type="dcterms:W3CDTF">2019-01-03T15:16:07Z</dcterms:modified>
</cp:coreProperties>
</file>