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Data\SFC SVDP\SFC SVdP Financial\Master Sheets\FY2021\"/>
    </mc:Choice>
  </mc:AlternateContent>
  <xr:revisionPtr revIDLastSave="0" documentId="13_ncr:1_{8CED2E5C-4BAA-4411-8214-C52023E09D38}" xr6:coauthVersionLast="45" xr6:coauthVersionMax="45" xr10:uidLastSave="{00000000-0000-0000-0000-000000000000}"/>
  <bookViews>
    <workbookView xWindow="405" yWindow="435" windowWidth="25800" windowHeight="15660" tabRatio="500" xr2:uid="{00000000-000D-0000-FFFF-FFFF00000000}"/>
  </bookViews>
  <sheets>
    <sheet name="Monthly Report" sheetId="17" r:id="rId1"/>
    <sheet name="FY Annual Report" sheetId="1" r:id="rId2"/>
    <sheet name="Expenses" sheetId="13" r:id="rId3"/>
    <sheet name="Donations - Income" sheetId="5" r:id="rId4"/>
    <sheet name="Food Cards" sheetId="18" r:id="rId5"/>
    <sheet name="Checks Issued" sheetId="21" r:id="rId6"/>
    <sheet name="Annual Donors Listing" sheetId="22" r:id="rId7"/>
    <sheet name="Donor's Address Listing" sheetId="24" r:id="rId8"/>
    <sheet name="SFC SVdP Members" sheetId="27" r:id="rId9"/>
    <sheet name="Drop Down Menus" sheetId="16" r:id="rId10"/>
  </sheets>
  <externalReferences>
    <externalReference r:id="rId11"/>
  </externalReferences>
  <definedNames>
    <definedName name="_xlnm._FilterDatabase" localSheetId="3" hidden="1">'Donations - Income'!$A$1:$F$51</definedName>
    <definedName name="_xlnm._FilterDatabase" localSheetId="2" hidden="1">Expenses!$A$1:$J$1</definedName>
    <definedName name="Category">'Donations - Income'!$D$1</definedName>
    <definedName name="_xlnm.Print_Area" localSheetId="0">'Monthly Report'!$A$2:$E$38</definedName>
  </definedNames>
  <calcPr calcId="181029"/>
  <fileRecoveryPr autoRecover="0"/>
</workbook>
</file>

<file path=xl/calcChain.xml><?xml version="1.0" encoding="utf-8"?>
<calcChain xmlns="http://schemas.openxmlformats.org/spreadsheetml/2006/main">
  <c r="F61" i="5" l="1"/>
  <c r="D90" i="1" l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Q116" i="1" s="1"/>
  <c r="C90" i="1"/>
  <c r="Q115" i="1"/>
  <c r="Q114" i="1"/>
  <c r="Q113" i="1"/>
  <c r="Q112" i="1"/>
  <c r="Q111" i="1"/>
  <c r="Q91" i="1"/>
  <c r="Q90" i="1"/>
  <c r="Q89" i="1"/>
  <c r="B70" i="1"/>
  <c r="C70" i="1"/>
  <c r="D70" i="1"/>
  <c r="E70" i="1"/>
  <c r="F70" i="1"/>
  <c r="G70" i="1"/>
  <c r="H70" i="1"/>
  <c r="I70" i="1"/>
  <c r="J70" i="1"/>
  <c r="K70" i="1"/>
  <c r="L70" i="1"/>
  <c r="M70" i="1"/>
  <c r="Q88" i="1"/>
  <c r="Q87" i="1"/>
  <c r="Q86" i="1"/>
  <c r="Q85" i="1"/>
  <c r="M81" i="1"/>
  <c r="L81" i="1"/>
  <c r="K81" i="1"/>
  <c r="J81" i="1"/>
  <c r="I81" i="1"/>
  <c r="H81" i="1"/>
  <c r="G81" i="1"/>
  <c r="F81" i="1"/>
  <c r="E81" i="1"/>
  <c r="D81" i="1"/>
  <c r="C81" i="1"/>
  <c r="B81" i="1"/>
  <c r="B90" i="1"/>
  <c r="B89" i="1"/>
  <c r="C89" i="1" s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B88" i="1"/>
  <c r="C88" i="1" s="1"/>
  <c r="B87" i="1"/>
  <c r="C80" i="1"/>
  <c r="D80" i="1"/>
  <c r="E80" i="1"/>
  <c r="F80" i="1"/>
  <c r="G80" i="1"/>
  <c r="H80" i="1"/>
  <c r="I80" i="1"/>
  <c r="J80" i="1"/>
  <c r="K80" i="1"/>
  <c r="L80" i="1"/>
  <c r="M80" i="1"/>
  <c r="N88" i="1"/>
  <c r="N78" i="1"/>
  <c r="N77" i="1"/>
  <c r="B76" i="1"/>
  <c r="C79" i="1"/>
  <c r="D79" i="1"/>
  <c r="E79" i="1"/>
  <c r="F79" i="1"/>
  <c r="G79" i="1"/>
  <c r="H79" i="1"/>
  <c r="I79" i="1"/>
  <c r="J79" i="1"/>
  <c r="K79" i="1"/>
  <c r="L79" i="1"/>
  <c r="M79" i="1"/>
  <c r="N87" i="1"/>
  <c r="Q83" i="1"/>
  <c r="Q74" i="1"/>
  <c r="Q117" i="1" l="1"/>
  <c r="N81" i="1"/>
  <c r="D88" i="1"/>
  <c r="B91" i="1"/>
  <c r="B79" i="1"/>
  <c r="N79" i="1" l="1"/>
  <c r="B80" i="1"/>
  <c r="N80" i="1" s="1"/>
  <c r="E58" i="13" l="1"/>
  <c r="E164" i="13"/>
  <c r="F60" i="5"/>
  <c r="F58" i="5" l="1"/>
  <c r="F57" i="5"/>
  <c r="Q69" i="1" l="1"/>
  <c r="F13" i="5" l="1"/>
  <c r="F12" i="5" l="1"/>
  <c r="F10" i="5"/>
  <c r="F11" i="5"/>
  <c r="F9" i="5" l="1"/>
  <c r="F8" i="5" l="1"/>
  <c r="F7" i="5" l="1"/>
  <c r="E37" i="17" l="1"/>
  <c r="F6" i="5" l="1"/>
  <c r="AG122" i="22" l="1"/>
  <c r="AF122" i="22"/>
  <c r="AG3" i="22"/>
  <c r="AF3" i="22"/>
  <c r="AG46" i="22"/>
  <c r="AF46" i="22"/>
  <c r="AG59" i="22"/>
  <c r="AF59" i="22"/>
  <c r="AG87" i="22"/>
  <c r="AF87" i="22"/>
  <c r="AG152" i="22"/>
  <c r="AF152" i="22"/>
  <c r="Q101" i="1" l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B75" i="1"/>
  <c r="N75" i="1" s="1"/>
  <c r="B74" i="1"/>
  <c r="C85" i="1" s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C87" i="1"/>
  <c r="B86" i="1"/>
  <c r="B85" i="1"/>
  <c r="N76" i="1"/>
  <c r="I97" i="1"/>
  <c r="I96" i="1"/>
  <c r="D87" i="1" l="1"/>
  <c r="C91" i="1"/>
  <c r="N74" i="1"/>
  <c r="Q100" i="1"/>
  <c r="F5" i="5"/>
  <c r="E31" i="17" l="1"/>
  <c r="E70" i="17"/>
  <c r="E372" i="13" l="1"/>
  <c r="M14" i="18" l="1"/>
  <c r="G421" i="18"/>
  <c r="H421" i="18" s="1"/>
  <c r="E421" i="18"/>
  <c r="F421" i="18" s="1"/>
  <c r="C421" i="18"/>
  <c r="D421" i="18" s="1"/>
  <c r="A421" i="18"/>
  <c r="B421" i="18" s="1"/>
  <c r="G383" i="18"/>
  <c r="H383" i="18" s="1"/>
  <c r="E383" i="18"/>
  <c r="F383" i="18" s="1"/>
  <c r="C383" i="18"/>
  <c r="D383" i="18" s="1"/>
  <c r="A383" i="18"/>
  <c r="B383" i="18" s="1"/>
  <c r="G345" i="18"/>
  <c r="H345" i="18" s="1"/>
  <c r="E345" i="18"/>
  <c r="F345" i="18" s="1"/>
  <c r="C345" i="18"/>
  <c r="D345" i="18" s="1"/>
  <c r="A345" i="18"/>
  <c r="B345" i="18" s="1"/>
  <c r="G307" i="18"/>
  <c r="H307" i="18" s="1"/>
  <c r="E307" i="18"/>
  <c r="F307" i="18" s="1"/>
  <c r="C307" i="18"/>
  <c r="D307" i="18" s="1"/>
  <c r="A307" i="18"/>
  <c r="B307" i="18" s="1"/>
  <c r="G265" i="18"/>
  <c r="H265" i="18" s="1"/>
  <c r="E265" i="18"/>
  <c r="F265" i="18" s="1"/>
  <c r="C265" i="18"/>
  <c r="D265" i="18" s="1"/>
  <c r="A265" i="18"/>
  <c r="B265" i="18" s="1"/>
  <c r="G227" i="18"/>
  <c r="H227" i="18" s="1"/>
  <c r="E227" i="18"/>
  <c r="F227" i="18" s="1"/>
  <c r="C227" i="18"/>
  <c r="D227" i="18" s="1"/>
  <c r="A227" i="18"/>
  <c r="B227" i="18" s="1"/>
  <c r="G190" i="18"/>
  <c r="H190" i="18" s="1"/>
  <c r="F190" i="18"/>
  <c r="E190" i="18"/>
  <c r="D190" i="18"/>
  <c r="C190" i="18"/>
  <c r="B190" i="18"/>
  <c r="A190" i="18"/>
  <c r="E74" i="18"/>
  <c r="F74" i="18" s="1"/>
  <c r="C74" i="18"/>
  <c r="D74" i="18" s="1"/>
  <c r="A74" i="18"/>
  <c r="B74" i="18" s="1"/>
  <c r="H36" i="18"/>
  <c r="E36" i="18"/>
  <c r="F36" i="18" s="1"/>
  <c r="C36" i="18"/>
  <c r="D36" i="18" s="1"/>
  <c r="A36" i="18"/>
  <c r="B36" i="18" s="1"/>
  <c r="I265" i="18" l="1"/>
  <c r="I421" i="18"/>
  <c r="I383" i="18"/>
  <c r="I345" i="18"/>
  <c r="I307" i="18"/>
  <c r="I227" i="18"/>
  <c r="I190" i="18"/>
  <c r="I36" i="18"/>
  <c r="E258" i="13"/>
  <c r="E751" i="13"/>
  <c r="E842" i="13"/>
  <c r="E942" i="13"/>
  <c r="E87" i="13" l="1"/>
  <c r="E193" i="13"/>
  <c r="E401" i="13"/>
  <c r="E500" i="13"/>
  <c r="E287" i="13"/>
  <c r="E1156" i="13"/>
  <c r="E1155" i="13"/>
  <c r="E1154" i="13"/>
  <c r="E1118" i="13"/>
  <c r="E1035" i="13" l="1"/>
  <c r="E1126" i="13" s="1"/>
  <c r="E472" i="17" l="1"/>
  <c r="C511" i="5" l="1"/>
  <c r="C435" i="5"/>
  <c r="C395" i="5"/>
  <c r="C359" i="5"/>
  <c r="C316" i="5"/>
  <c r="C275" i="5"/>
  <c r="C235" i="5"/>
  <c r="C46" i="5"/>
  <c r="C112" i="5"/>
  <c r="C150" i="5"/>
  <c r="C189" i="5"/>
  <c r="C475" i="5"/>
  <c r="H443" i="18" l="1"/>
  <c r="F443" i="18"/>
  <c r="D443" i="18"/>
  <c r="B443" i="18"/>
  <c r="H405" i="18"/>
  <c r="F405" i="18"/>
  <c r="D405" i="18"/>
  <c r="B405" i="18"/>
  <c r="H367" i="18"/>
  <c r="F367" i="18"/>
  <c r="D367" i="18"/>
  <c r="B367" i="18"/>
  <c r="H329" i="18"/>
  <c r="F329" i="18"/>
  <c r="D329" i="18"/>
  <c r="B329" i="18"/>
  <c r="H287" i="18"/>
  <c r="F287" i="18"/>
  <c r="D287" i="18"/>
  <c r="B287" i="18"/>
  <c r="I443" i="18" l="1"/>
  <c r="I329" i="18"/>
  <c r="I287" i="18"/>
  <c r="I367" i="18"/>
  <c r="I405" i="18"/>
  <c r="AG158" i="22" l="1"/>
  <c r="AG157" i="22"/>
  <c r="AG156" i="22"/>
  <c r="AG155" i="22"/>
  <c r="AG154" i="22"/>
  <c r="AG153" i="22"/>
  <c r="AG151" i="22"/>
  <c r="AG150" i="22"/>
  <c r="AG149" i="22"/>
  <c r="AG148" i="22"/>
  <c r="AG147" i="22"/>
  <c r="AG146" i="22"/>
  <c r="AG145" i="22"/>
  <c r="AG144" i="22"/>
  <c r="AG143" i="22"/>
  <c r="AG142" i="22"/>
  <c r="AG141" i="22"/>
  <c r="AG140" i="22"/>
  <c r="AG139" i="22"/>
  <c r="AG138" i="22"/>
  <c r="AG137" i="22"/>
  <c r="AG136" i="22"/>
  <c r="AG135" i="22"/>
  <c r="AG134" i="22"/>
  <c r="AG133" i="22"/>
  <c r="AG132" i="22"/>
  <c r="AG131" i="22"/>
  <c r="AG130" i="22"/>
  <c r="AG129" i="22"/>
  <c r="AG128" i="22"/>
  <c r="AG127" i="22"/>
  <c r="AG126" i="22"/>
  <c r="AG125" i="22"/>
  <c r="AG124" i="22"/>
  <c r="AG123" i="22"/>
  <c r="AG121" i="22"/>
  <c r="AG120" i="22"/>
  <c r="AG119" i="22"/>
  <c r="AG118" i="22"/>
  <c r="AG117" i="22"/>
  <c r="AG116" i="22"/>
  <c r="AG115" i="22"/>
  <c r="AG114" i="22"/>
  <c r="AG113" i="22"/>
  <c r="AG112" i="22"/>
  <c r="AG111" i="22"/>
  <c r="AG110" i="22"/>
  <c r="AG109" i="22"/>
  <c r="AG108" i="22"/>
  <c r="AG107" i="22"/>
  <c r="AG106" i="22"/>
  <c r="AG105" i="22"/>
  <c r="AG104" i="22"/>
  <c r="AG103" i="22"/>
  <c r="AG102" i="22"/>
  <c r="AG101" i="22"/>
  <c r="AG100" i="22"/>
  <c r="AG99" i="22"/>
  <c r="AG98" i="22"/>
  <c r="AG97" i="22"/>
  <c r="AG96" i="22"/>
  <c r="AG95" i="22"/>
  <c r="AG94" i="22"/>
  <c r="AG93" i="22"/>
  <c r="AG92" i="22"/>
  <c r="AG91" i="22"/>
  <c r="AG90" i="22"/>
  <c r="AG89" i="22"/>
  <c r="AG88" i="22"/>
  <c r="AG86" i="22"/>
  <c r="AG85" i="22"/>
  <c r="AG84" i="22"/>
  <c r="AG83" i="22"/>
  <c r="AG82" i="22"/>
  <c r="AG81" i="22"/>
  <c r="AG80" i="22"/>
  <c r="AG79" i="22"/>
  <c r="AG78" i="22"/>
  <c r="AG77" i="22"/>
  <c r="AG76" i="22"/>
  <c r="AG75" i="22"/>
  <c r="AG74" i="22"/>
  <c r="AG73" i="22"/>
  <c r="AG72" i="22"/>
  <c r="AG71" i="22"/>
  <c r="AG70" i="22"/>
  <c r="AG69" i="22"/>
  <c r="AG67" i="22"/>
  <c r="AG66" i="22"/>
  <c r="AG65" i="22"/>
  <c r="AG64" i="22"/>
  <c r="AG63" i="22"/>
  <c r="AG62" i="22"/>
  <c r="AG61" i="22"/>
  <c r="AG60" i="22"/>
  <c r="AG58" i="22"/>
  <c r="AG57" i="22"/>
  <c r="AG56" i="22"/>
  <c r="AG55" i="22"/>
  <c r="AG54" i="22"/>
  <c r="AG53" i="22"/>
  <c r="AG52" i="22"/>
  <c r="AG51" i="22"/>
  <c r="AG50" i="22"/>
  <c r="AG49" i="22"/>
  <c r="AG48" i="22"/>
  <c r="AG47" i="22"/>
  <c r="AG45" i="22"/>
  <c r="AG44" i="22"/>
  <c r="AG43" i="22"/>
  <c r="AG42" i="22"/>
  <c r="AG41" i="22"/>
  <c r="AG40" i="22"/>
  <c r="AG39" i="22"/>
  <c r="AG38" i="22"/>
  <c r="AG37" i="22"/>
  <c r="AG36" i="22"/>
  <c r="AG35" i="22"/>
  <c r="AG34" i="22"/>
  <c r="AG33" i="22"/>
  <c r="AG32" i="22"/>
  <c r="AG31" i="22"/>
  <c r="AG30" i="22"/>
  <c r="AG29" i="22"/>
  <c r="AG28" i="22"/>
  <c r="AG26" i="22"/>
  <c r="AG25" i="22"/>
  <c r="AG24" i="22"/>
  <c r="AG23" i="22"/>
  <c r="AG22" i="22"/>
  <c r="AG21" i="22"/>
  <c r="AG20" i="22"/>
  <c r="AG19" i="22"/>
  <c r="AG18" i="22"/>
  <c r="AG17" i="22"/>
  <c r="AG16" i="22"/>
  <c r="AG15" i="22"/>
  <c r="AG14" i="22"/>
  <c r="AG13" i="22"/>
  <c r="AG12" i="22"/>
  <c r="AG11" i="22"/>
  <c r="AG10" i="22"/>
  <c r="AG9" i="22"/>
  <c r="AG8" i="22"/>
  <c r="AG7" i="22"/>
  <c r="AG6" i="22"/>
  <c r="AG5" i="22"/>
  <c r="AG4" i="22"/>
  <c r="AF158" i="22"/>
  <c r="AF157" i="22"/>
  <c r="AF156" i="22"/>
  <c r="AF155" i="22"/>
  <c r="AF154" i="22"/>
  <c r="AF153" i="22"/>
  <c r="AF151" i="22"/>
  <c r="AF150" i="22"/>
  <c r="AF149" i="22"/>
  <c r="AF148" i="22"/>
  <c r="AF147" i="22"/>
  <c r="AF146" i="22"/>
  <c r="AF145" i="22"/>
  <c r="AF144" i="22"/>
  <c r="AF143" i="22"/>
  <c r="AF142" i="22"/>
  <c r="AF141" i="22"/>
  <c r="AF140" i="22"/>
  <c r="AF139" i="22"/>
  <c r="AF138" i="22"/>
  <c r="AF137" i="22"/>
  <c r="AF136" i="22"/>
  <c r="AF135" i="22"/>
  <c r="AF134" i="22"/>
  <c r="AF133" i="22"/>
  <c r="AF132" i="22"/>
  <c r="AF131" i="22"/>
  <c r="AF130" i="22"/>
  <c r="AF129" i="22"/>
  <c r="AF128" i="22"/>
  <c r="AF127" i="22"/>
  <c r="AF126" i="22"/>
  <c r="AF125" i="22"/>
  <c r="AF124" i="22"/>
  <c r="AF123" i="22"/>
  <c r="AF121" i="22"/>
  <c r="AF120" i="22"/>
  <c r="AF119" i="22"/>
  <c r="AF118" i="22"/>
  <c r="AF117" i="22"/>
  <c r="AF116" i="22"/>
  <c r="AF115" i="22"/>
  <c r="AF114" i="22"/>
  <c r="AF113" i="22"/>
  <c r="AF112" i="22"/>
  <c r="AF111" i="22"/>
  <c r="AF110" i="22"/>
  <c r="AF109" i="22"/>
  <c r="AF108" i="22"/>
  <c r="AF107" i="22"/>
  <c r="AF106" i="22"/>
  <c r="AF105" i="22"/>
  <c r="AF104" i="22"/>
  <c r="AF103" i="22"/>
  <c r="AF102" i="22"/>
  <c r="AF101" i="22"/>
  <c r="AF100" i="22"/>
  <c r="AF99" i="22"/>
  <c r="AF98" i="22"/>
  <c r="AF97" i="22"/>
  <c r="AF96" i="22"/>
  <c r="AF95" i="22"/>
  <c r="AF94" i="22"/>
  <c r="AF93" i="22"/>
  <c r="AF92" i="22"/>
  <c r="AF91" i="22"/>
  <c r="AF90" i="22"/>
  <c r="AF89" i="22"/>
  <c r="AF88" i="22"/>
  <c r="AF86" i="22"/>
  <c r="AF85" i="22"/>
  <c r="AF84" i="22"/>
  <c r="AF83" i="22"/>
  <c r="AF82" i="22"/>
  <c r="AF81" i="22"/>
  <c r="AF80" i="22"/>
  <c r="AF79" i="22"/>
  <c r="AF78" i="22"/>
  <c r="AF77" i="22"/>
  <c r="AF76" i="22"/>
  <c r="AF75" i="22"/>
  <c r="AF74" i="22"/>
  <c r="AF73" i="22"/>
  <c r="AF72" i="22"/>
  <c r="AF71" i="22"/>
  <c r="AF70" i="22"/>
  <c r="AF69" i="22"/>
  <c r="AF67" i="22"/>
  <c r="AF66" i="22"/>
  <c r="AF65" i="22"/>
  <c r="AF64" i="22"/>
  <c r="AF63" i="22"/>
  <c r="AF62" i="22"/>
  <c r="AF61" i="22"/>
  <c r="AF60" i="22"/>
  <c r="AF58" i="22"/>
  <c r="AF57" i="22"/>
  <c r="AF56" i="22"/>
  <c r="AF55" i="22"/>
  <c r="AF54" i="22"/>
  <c r="AF53" i="22"/>
  <c r="AF52" i="22"/>
  <c r="AF51" i="22"/>
  <c r="AF50" i="22"/>
  <c r="AF49" i="22"/>
  <c r="AF48" i="22"/>
  <c r="AF47" i="22"/>
  <c r="AF45" i="22"/>
  <c r="AF44" i="22"/>
  <c r="AF43" i="22"/>
  <c r="AF42" i="22"/>
  <c r="AF41" i="22"/>
  <c r="AF40" i="22"/>
  <c r="AF39" i="22"/>
  <c r="AF38" i="22"/>
  <c r="AF37" i="22"/>
  <c r="AF36" i="22"/>
  <c r="AF35" i="22"/>
  <c r="AF34" i="22"/>
  <c r="AF33" i="22"/>
  <c r="AF32" i="22"/>
  <c r="AF31" i="22"/>
  <c r="AF30" i="22"/>
  <c r="AF29" i="22"/>
  <c r="AF28" i="22"/>
  <c r="AF26" i="22"/>
  <c r="AF25" i="22"/>
  <c r="AF24" i="22"/>
  <c r="AF23" i="22"/>
  <c r="AF22" i="22"/>
  <c r="AF21" i="22"/>
  <c r="AF20" i="22"/>
  <c r="AF19" i="22"/>
  <c r="AF18" i="22"/>
  <c r="AF17" i="22"/>
  <c r="AF16" i="22"/>
  <c r="AF15" i="22"/>
  <c r="AF14" i="22"/>
  <c r="AF13" i="22"/>
  <c r="AF12" i="22"/>
  <c r="AF11" i="22"/>
  <c r="AF10" i="22"/>
  <c r="AF9" i="22"/>
  <c r="AF8" i="22"/>
  <c r="AF7" i="22"/>
  <c r="AF6" i="22"/>
  <c r="AF5" i="22"/>
  <c r="AF4" i="22"/>
  <c r="AF2" i="22"/>
  <c r="K65" i="1" l="1"/>
  <c r="B160" i="22" l="1"/>
  <c r="D160" i="22"/>
  <c r="F160" i="22"/>
  <c r="E560" i="13" l="1"/>
  <c r="AG2" i="22" l="1"/>
  <c r="AF160" i="22" l="1"/>
  <c r="E537" i="13"/>
  <c r="E1159" i="13" l="1"/>
  <c r="E1158" i="13"/>
  <c r="E1157" i="13"/>
  <c r="E1067" i="13"/>
  <c r="E1066" i="13"/>
  <c r="E1065" i="13"/>
  <c r="E1064" i="13"/>
  <c r="E1063" i="13"/>
  <c r="E1062" i="13"/>
  <c r="E974" i="13"/>
  <c r="E973" i="13"/>
  <c r="E972" i="13"/>
  <c r="E971" i="13"/>
  <c r="E970" i="13"/>
  <c r="E969" i="13"/>
  <c r="E874" i="13"/>
  <c r="E873" i="13"/>
  <c r="E872" i="13"/>
  <c r="E871" i="13"/>
  <c r="E870" i="13"/>
  <c r="E869" i="13"/>
  <c r="E783" i="13"/>
  <c r="E782" i="13"/>
  <c r="E781" i="13"/>
  <c r="E780" i="13"/>
  <c r="E779" i="13"/>
  <c r="E778" i="13"/>
  <c r="E687" i="13" l="1"/>
  <c r="E686" i="13"/>
  <c r="E682" i="13"/>
  <c r="E681" i="13"/>
  <c r="E680" i="13"/>
  <c r="E679" i="13"/>
  <c r="E678" i="13"/>
  <c r="E677" i="13"/>
  <c r="E596" i="13"/>
  <c r="E597" i="13"/>
  <c r="E592" i="13"/>
  <c r="E591" i="13"/>
  <c r="E590" i="13"/>
  <c r="E589" i="13"/>
  <c r="E588" i="13"/>
  <c r="E587" i="13"/>
  <c r="E583" i="13"/>
  <c r="E582" i="13"/>
  <c r="E581" i="13"/>
  <c r="E580" i="13"/>
  <c r="E579" i="13"/>
  <c r="E575" i="13"/>
  <c r="E574" i="13"/>
  <c r="E573" i="13"/>
  <c r="E572" i="13"/>
  <c r="E571" i="13"/>
  <c r="E508" i="13"/>
  <c r="E507" i="13"/>
  <c r="E408" i="13"/>
  <c r="E409" i="13"/>
  <c r="E404" i="13"/>
  <c r="E403" i="13"/>
  <c r="E402" i="13"/>
  <c r="E400" i="13"/>
  <c r="E399" i="13"/>
  <c r="E88" i="13"/>
  <c r="E86" i="13"/>
  <c r="E196" i="13"/>
  <c r="E195" i="13"/>
  <c r="E194" i="13"/>
  <c r="E192" i="13"/>
  <c r="E191" i="13"/>
  <c r="E290" i="13"/>
  <c r="E289" i="13"/>
  <c r="E288" i="13"/>
  <c r="E286" i="13"/>
  <c r="E285" i="13"/>
  <c r="E503" i="13"/>
  <c r="E502" i="13"/>
  <c r="E501" i="13"/>
  <c r="E499" i="13"/>
  <c r="E498" i="13"/>
  <c r="E494" i="13"/>
  <c r="E493" i="13"/>
  <c r="E492" i="13"/>
  <c r="E491" i="13"/>
  <c r="E490" i="13"/>
  <c r="E486" i="13"/>
  <c r="E485" i="13"/>
  <c r="E484" i="13"/>
  <c r="E483" i="13"/>
  <c r="E482" i="13"/>
  <c r="O13" i="18" l="1"/>
  <c r="O12" i="18"/>
  <c r="O11" i="18"/>
  <c r="O10" i="18"/>
  <c r="O9" i="18"/>
  <c r="O8" i="18"/>
  <c r="O7" i="18"/>
  <c r="O6" i="18"/>
  <c r="O4" i="18"/>
  <c r="O3" i="18"/>
  <c r="O2" i="18"/>
  <c r="N13" i="18" l="1"/>
  <c r="L13" i="18"/>
  <c r="N12" i="18"/>
  <c r="L12" i="18"/>
  <c r="N11" i="18"/>
  <c r="L11" i="18"/>
  <c r="N10" i="18"/>
  <c r="L10" i="18"/>
  <c r="N9" i="18"/>
  <c r="L9" i="18"/>
  <c r="N8" i="18"/>
  <c r="L8" i="18"/>
  <c r="N7" i="18"/>
  <c r="M7" i="18"/>
  <c r="M6" i="18"/>
  <c r="M67" i="1" l="1"/>
  <c r="L67" i="1"/>
  <c r="K67" i="1"/>
  <c r="J67" i="1"/>
  <c r="I67" i="1"/>
  <c r="H67" i="1"/>
  <c r="G67" i="1"/>
  <c r="F67" i="1"/>
  <c r="E67" i="1"/>
  <c r="D67" i="1"/>
  <c r="C67" i="1"/>
  <c r="M65" i="1"/>
  <c r="L65" i="1"/>
  <c r="J65" i="1"/>
  <c r="I65" i="1"/>
  <c r="H65" i="1"/>
  <c r="G65" i="1"/>
  <c r="F65" i="1"/>
  <c r="E65" i="1"/>
  <c r="D65" i="1"/>
  <c r="C65" i="1"/>
  <c r="E49" i="13"/>
  <c r="N4" i="18"/>
  <c r="N3" i="18"/>
  <c r="N2" i="18"/>
  <c r="M40" i="1" l="1"/>
  <c r="E458" i="17" s="1"/>
  <c r="M39" i="1"/>
  <c r="E457" i="17" s="1"/>
  <c r="M38" i="1"/>
  <c r="E456" i="17" s="1"/>
  <c r="L40" i="1"/>
  <c r="E419" i="17" s="1"/>
  <c r="L39" i="1"/>
  <c r="E418" i="17" s="1"/>
  <c r="L38" i="1"/>
  <c r="E417" i="17" s="1"/>
  <c r="K40" i="1"/>
  <c r="E379" i="17" s="1"/>
  <c r="K39" i="1"/>
  <c r="E378" i="17" s="1"/>
  <c r="K38" i="1"/>
  <c r="E377" i="17" s="1"/>
  <c r="J40" i="1"/>
  <c r="E338" i="17" s="1"/>
  <c r="J39" i="1"/>
  <c r="E337" i="17" s="1"/>
  <c r="J38" i="1"/>
  <c r="E336" i="17" s="1"/>
  <c r="I40" i="1"/>
  <c r="E298" i="17" s="1"/>
  <c r="I39" i="1"/>
  <c r="E297" i="17" s="1"/>
  <c r="I38" i="1"/>
  <c r="E296" i="17" s="1"/>
  <c r="H40" i="1"/>
  <c r="E258" i="17" s="1"/>
  <c r="H39" i="1"/>
  <c r="E257" i="17" s="1"/>
  <c r="H38" i="1"/>
  <c r="E256" i="17" s="1"/>
  <c r="G40" i="1"/>
  <c r="E219" i="17" s="1"/>
  <c r="G39" i="1"/>
  <c r="E218" i="17" s="1"/>
  <c r="G38" i="1"/>
  <c r="E217" i="17" s="1"/>
  <c r="F40" i="1"/>
  <c r="E180" i="17" s="1"/>
  <c r="F39" i="1"/>
  <c r="E179" i="17" s="1"/>
  <c r="F38" i="1"/>
  <c r="E178" i="17" s="1"/>
  <c r="E40" i="1"/>
  <c r="E141" i="17" s="1"/>
  <c r="E39" i="1"/>
  <c r="E140" i="17" s="1"/>
  <c r="E38" i="1"/>
  <c r="E139" i="17" s="1"/>
  <c r="D40" i="1"/>
  <c r="E102" i="17" s="1"/>
  <c r="D39" i="1"/>
  <c r="E101" i="17" s="1"/>
  <c r="D38" i="1"/>
  <c r="E100" i="17" s="1"/>
  <c r="C40" i="1"/>
  <c r="E62" i="17" s="1"/>
  <c r="C39" i="1"/>
  <c r="E61" i="17" s="1"/>
  <c r="C38" i="1"/>
  <c r="E60" i="17" s="1"/>
  <c r="B40" i="1"/>
  <c r="E23" i="17" s="1"/>
  <c r="B39" i="1"/>
  <c r="E22" i="17" s="1"/>
  <c r="B38" i="1"/>
  <c r="E21" i="17" s="1"/>
  <c r="E85" i="13"/>
  <c r="Q40" i="1" l="1"/>
  <c r="Q39" i="1"/>
  <c r="Q38" i="1"/>
  <c r="R38" i="1" l="1"/>
  <c r="I102" i="1"/>
  <c r="R39" i="1"/>
  <c r="I103" i="1"/>
  <c r="R40" i="1"/>
  <c r="I104" i="1"/>
  <c r="Q63" i="1" l="1"/>
  <c r="Q102" i="1" l="1"/>
  <c r="Q105" i="1" s="1"/>
  <c r="C513" i="5" l="1"/>
  <c r="M8" i="1" s="1"/>
  <c r="C477" i="5"/>
  <c r="C437" i="5"/>
  <c r="K8" i="1" s="1"/>
  <c r="C397" i="5"/>
  <c r="J8" i="1" s="1"/>
  <c r="C361" i="5"/>
  <c r="I8" i="1" s="1"/>
  <c r="C318" i="5"/>
  <c r="H8" i="1" s="1"/>
  <c r="C277" i="5"/>
  <c r="E471" i="13" l="1"/>
  <c r="E469" i="13" l="1"/>
  <c r="B193" i="17" s="1"/>
  <c r="E470" i="13" l="1"/>
  <c r="C237" i="5" l="1"/>
  <c r="F8" i="1" s="1"/>
  <c r="C171" i="18"/>
  <c r="G161" i="18"/>
  <c r="G160" i="18"/>
  <c r="G159" i="18"/>
  <c r="C233" i="5" l="1"/>
  <c r="C509" i="5"/>
  <c r="C473" i="5"/>
  <c r="C433" i="5"/>
  <c r="C393" i="5"/>
  <c r="J5" i="1" s="1"/>
  <c r="C357" i="5"/>
  <c r="C314" i="5"/>
  <c r="C273" i="5"/>
  <c r="C187" i="5"/>
  <c r="E151" i="18" l="1"/>
  <c r="G151" i="18"/>
  <c r="C151" i="18"/>
  <c r="A151" i="18"/>
  <c r="C132" i="18"/>
  <c r="C191" i="5" l="1"/>
  <c r="E1127" i="13" l="1"/>
  <c r="E650" i="13"/>
  <c r="E371" i="13"/>
  <c r="E295" i="13" l="1"/>
  <c r="E294" i="13"/>
  <c r="E255" i="13"/>
  <c r="E114" i="17" s="1"/>
  <c r="C148" i="5" l="1"/>
  <c r="E257" i="13"/>
  <c r="G84" i="18" l="1"/>
  <c r="G83" i="18"/>
  <c r="G82" i="18"/>
  <c r="G81" i="18"/>
  <c r="G80" i="18"/>
  <c r="G79" i="18"/>
  <c r="G85" i="18" s="1"/>
  <c r="L4" i="18" s="1"/>
  <c r="E207" i="13" l="1"/>
  <c r="B75" i="17" s="1"/>
  <c r="E201" i="13"/>
  <c r="E200" i="13"/>
  <c r="E155" i="13" l="1"/>
  <c r="E249" i="13"/>
  <c r="C152" i="5" l="1"/>
  <c r="C147" i="5"/>
  <c r="C110" i="5" l="1"/>
  <c r="C52" i="1" l="1"/>
  <c r="E100" i="13"/>
  <c r="C114" i="5" l="1"/>
  <c r="E95" i="13" l="1"/>
  <c r="E94" i="13"/>
  <c r="E90" i="13"/>
  <c r="E89" i="13"/>
  <c r="E81" i="13"/>
  <c r="E80" i="13"/>
  <c r="E79" i="13"/>
  <c r="E78" i="13"/>
  <c r="E77" i="13"/>
  <c r="E73" i="13"/>
  <c r="E72" i="13"/>
  <c r="E71" i="13"/>
  <c r="E70" i="13"/>
  <c r="E69" i="13"/>
  <c r="B7" i="1" l="1"/>
  <c r="C514" i="5" l="1"/>
  <c r="C478" i="5"/>
  <c r="L9" i="1" s="1"/>
  <c r="C438" i="5"/>
  <c r="C398" i="5"/>
  <c r="J9" i="1" s="1"/>
  <c r="C362" i="5"/>
  <c r="C319" i="5"/>
  <c r="C278" i="5"/>
  <c r="C238" i="5"/>
  <c r="C192" i="5"/>
  <c r="C153" i="5"/>
  <c r="C115" i="5"/>
  <c r="C49" i="5"/>
  <c r="C508" i="5"/>
  <c r="C472" i="5"/>
  <c r="C432" i="5"/>
  <c r="C392" i="5"/>
  <c r="J4" i="1" s="1"/>
  <c r="C356" i="5"/>
  <c r="C313" i="5"/>
  <c r="C272" i="5"/>
  <c r="C232" i="5"/>
  <c r="C186" i="5"/>
  <c r="C109" i="5"/>
  <c r="C43" i="5"/>
  <c r="C44" i="5" l="1"/>
  <c r="C48" i="5"/>
  <c r="C510" i="5" l="1"/>
  <c r="C474" i="5"/>
  <c r="C434" i="5"/>
  <c r="C394" i="5"/>
  <c r="J6" i="1" s="1"/>
  <c r="C358" i="5"/>
  <c r="C315" i="5"/>
  <c r="C274" i="5"/>
  <c r="C234" i="5"/>
  <c r="C188" i="5"/>
  <c r="E6" i="1" s="1"/>
  <c r="C149" i="5"/>
  <c r="C111" i="5"/>
  <c r="C45" i="5"/>
  <c r="B67" i="1" l="1"/>
  <c r="B65" i="1"/>
  <c r="Q96" i="1" l="1"/>
  <c r="B53" i="1"/>
  <c r="E473" i="17" l="1"/>
  <c r="M53" i="1" s="1"/>
  <c r="E393" i="17"/>
  <c r="K53" i="1" s="1"/>
  <c r="E353" i="17"/>
  <c r="J53" i="1" s="1"/>
  <c r="E313" i="17"/>
  <c r="I53" i="1" s="1"/>
  <c r="E272" i="17"/>
  <c r="H53" i="1" s="1"/>
  <c r="E233" i="17"/>
  <c r="G53" i="1" s="1"/>
  <c r="E194" i="17"/>
  <c r="F53" i="1" s="1"/>
  <c r="E155" i="17"/>
  <c r="E53" i="1" s="1"/>
  <c r="E116" i="17"/>
  <c r="D53" i="1" s="1"/>
  <c r="E36" i="17"/>
  <c r="E76" i="17"/>
  <c r="C53" i="1" s="1"/>
  <c r="E433" i="17"/>
  <c r="L53" i="1" s="1"/>
  <c r="D91" i="1" l="1"/>
  <c r="E91" i="1"/>
  <c r="C507" i="5"/>
  <c r="C471" i="5"/>
  <c r="C431" i="5"/>
  <c r="J7" i="1"/>
  <c r="C391" i="5"/>
  <c r="J3" i="1" s="1"/>
  <c r="C355" i="5"/>
  <c r="C312" i="5"/>
  <c r="G7" i="1"/>
  <c r="C271" i="5"/>
  <c r="F7" i="1"/>
  <c r="C231" i="5"/>
  <c r="E7" i="1"/>
  <c r="C185" i="5"/>
  <c r="D7" i="1"/>
  <c r="C146" i="5"/>
  <c r="C7" i="1"/>
  <c r="C108" i="5"/>
  <c r="C42" i="5"/>
  <c r="C515" i="5"/>
  <c r="C479" i="5"/>
  <c r="C439" i="5"/>
  <c r="C399" i="5"/>
  <c r="C363" i="5"/>
  <c r="C320" i="5"/>
  <c r="C279" i="5"/>
  <c r="C239" i="5"/>
  <c r="C193" i="5"/>
  <c r="C154" i="5"/>
  <c r="C116" i="5"/>
  <c r="C50" i="5"/>
  <c r="F91" i="1" l="1"/>
  <c r="E52" i="1"/>
  <c r="H52" i="1"/>
  <c r="J52" i="1"/>
  <c r="K52" i="1"/>
  <c r="L52" i="1"/>
  <c r="M52" i="1"/>
  <c r="F52" i="1"/>
  <c r="G52" i="1"/>
  <c r="D52" i="1"/>
  <c r="B52" i="1"/>
  <c r="I52" i="1"/>
  <c r="G91" i="1" l="1"/>
  <c r="E163" i="13"/>
  <c r="E75" i="17" s="1"/>
  <c r="E115" i="17"/>
  <c r="E154" i="17"/>
  <c r="E193" i="17"/>
  <c r="E559" i="13"/>
  <c r="E232" i="17" s="1"/>
  <c r="E649" i="13"/>
  <c r="E271" i="17" s="1"/>
  <c r="E750" i="13"/>
  <c r="E312" i="17" s="1"/>
  <c r="E841" i="13"/>
  <c r="E352" i="17" s="1"/>
  <c r="E941" i="13"/>
  <c r="E392" i="17" s="1"/>
  <c r="E1034" i="13"/>
  <c r="E432" i="17" s="1"/>
  <c r="E55" i="13"/>
  <c r="E35" i="17" s="1"/>
  <c r="E161" i="13"/>
  <c r="E74" i="17" s="1"/>
  <c r="E369" i="13"/>
  <c r="E153" i="17" s="1"/>
  <c r="E557" i="13"/>
  <c r="E468" i="13"/>
  <c r="E647" i="13"/>
  <c r="E270" i="17" s="1"/>
  <c r="E748" i="13"/>
  <c r="E311" i="17" s="1"/>
  <c r="E839" i="13"/>
  <c r="E351" i="17" s="1"/>
  <c r="H91" i="1" l="1"/>
  <c r="E231" i="17"/>
  <c r="E192" i="17"/>
  <c r="G157" i="18"/>
  <c r="I91" i="1" l="1"/>
  <c r="E788" i="13"/>
  <c r="E787" i="13"/>
  <c r="E879" i="13"/>
  <c r="E878" i="13"/>
  <c r="E979" i="13"/>
  <c r="E978" i="13"/>
  <c r="E1147" i="13"/>
  <c r="E1164" i="13"/>
  <c r="E1163" i="13"/>
  <c r="E1072" i="13"/>
  <c r="E1071" i="13"/>
  <c r="J91" i="1" l="1"/>
  <c r="E1165" i="13"/>
  <c r="E425" i="17"/>
  <c r="E688" i="13"/>
  <c r="E296" i="13"/>
  <c r="E426" i="17"/>
  <c r="E880" i="13"/>
  <c r="E1073" i="13"/>
  <c r="E387" i="17"/>
  <c r="E347" i="17"/>
  <c r="E789" i="13"/>
  <c r="E307" i="17"/>
  <c r="E266" i="17"/>
  <c r="E598" i="13"/>
  <c r="E509" i="13"/>
  <c r="E188" i="17"/>
  <c r="E96" i="13"/>
  <c r="E202" i="13"/>
  <c r="E410" i="13"/>
  <c r="E149" i="17"/>
  <c r="E227" i="17"/>
  <c r="E980" i="13"/>
  <c r="E1054" i="13"/>
  <c r="E963" i="13"/>
  <c r="E961" i="13"/>
  <c r="E863" i="13"/>
  <c r="E861" i="13"/>
  <c r="E772" i="13"/>
  <c r="E770" i="13"/>
  <c r="E671" i="13"/>
  <c r="E669" i="13"/>
  <c r="E393" i="13"/>
  <c r="E391" i="13"/>
  <c r="E279" i="13"/>
  <c r="E277" i="13"/>
  <c r="E185" i="13"/>
  <c r="E183" i="13"/>
  <c r="E1146" i="13"/>
  <c r="E1148" i="13"/>
  <c r="E1056" i="13"/>
  <c r="K91" i="1" l="1"/>
  <c r="E110" i="17"/>
  <c r="E1058" i="13"/>
  <c r="E1049" i="13"/>
  <c r="E1048" i="13"/>
  <c r="E1047" i="13"/>
  <c r="L91" i="1" l="1"/>
  <c r="M91" i="1" l="1"/>
  <c r="N91" i="1"/>
  <c r="C440" i="5"/>
  <c r="G459" i="18" l="1"/>
  <c r="E459" i="18"/>
  <c r="E957" i="13" l="1"/>
  <c r="E954" i="13"/>
  <c r="X160" i="22" l="1"/>
  <c r="Z160" i="22"/>
  <c r="AB160" i="22"/>
  <c r="AD160" i="22"/>
  <c r="AG160" i="22"/>
  <c r="V160" i="22"/>
  <c r="T160" i="22"/>
  <c r="R160" i="22"/>
  <c r="P160" i="22"/>
  <c r="N160" i="22"/>
  <c r="L160" i="22"/>
  <c r="J160" i="22"/>
  <c r="H160" i="22"/>
  <c r="F423" i="5" l="1"/>
  <c r="E818" i="13" l="1"/>
  <c r="E833" i="13" l="1"/>
  <c r="E865" i="13" l="1"/>
  <c r="E864" i="13"/>
  <c r="E862" i="13"/>
  <c r="E857" i="13"/>
  <c r="E856" i="13"/>
  <c r="C383" i="5"/>
  <c r="E723" i="13" l="1"/>
  <c r="E742" i="13"/>
  <c r="C155" i="5" l="1"/>
  <c r="C151" i="5"/>
  <c r="C138" i="5"/>
  <c r="C113" i="5"/>
  <c r="C117" i="5"/>
  <c r="C100" i="5" l="1"/>
  <c r="F138" i="5" l="1"/>
  <c r="F263" i="5"/>
  <c r="F100" i="5"/>
  <c r="F304" i="5"/>
  <c r="F177" i="5"/>
  <c r="F223" i="5"/>
  <c r="F383" i="5"/>
  <c r="A459" i="18"/>
  <c r="H451" i="18"/>
  <c r="F451" i="18"/>
  <c r="D451" i="18"/>
  <c r="B451" i="18"/>
  <c r="H413" i="18"/>
  <c r="F413" i="18"/>
  <c r="D413" i="18"/>
  <c r="B413" i="18"/>
  <c r="H375" i="18"/>
  <c r="F375" i="18"/>
  <c r="D375" i="18"/>
  <c r="B375" i="18"/>
  <c r="H337" i="18"/>
  <c r="F337" i="18"/>
  <c r="D337" i="18"/>
  <c r="B337" i="18"/>
  <c r="H295" i="18"/>
  <c r="F295" i="18"/>
  <c r="D295" i="18"/>
  <c r="B295" i="18"/>
  <c r="H219" i="18"/>
  <c r="F219" i="18"/>
  <c r="D219" i="18"/>
  <c r="B219" i="18"/>
  <c r="H66" i="18"/>
  <c r="F66" i="18"/>
  <c r="D66" i="18"/>
  <c r="B66" i="18"/>
  <c r="H28" i="18"/>
  <c r="F28" i="18"/>
  <c r="D28" i="18"/>
  <c r="B28" i="18"/>
  <c r="H105" i="18"/>
  <c r="F105" i="18"/>
  <c r="D105" i="18"/>
  <c r="B105" i="18"/>
  <c r="H101" i="18"/>
  <c r="F101" i="18"/>
  <c r="D101" i="18"/>
  <c r="B101" i="18"/>
  <c r="H143" i="18"/>
  <c r="F143" i="18"/>
  <c r="D143" i="18"/>
  <c r="B143" i="18"/>
  <c r="H139" i="18"/>
  <c r="F139" i="18"/>
  <c r="D139" i="18"/>
  <c r="B139" i="18"/>
  <c r="H182" i="18"/>
  <c r="F182" i="18"/>
  <c r="D182" i="18"/>
  <c r="B182" i="18"/>
  <c r="H178" i="18"/>
  <c r="F178" i="18"/>
  <c r="D178" i="18"/>
  <c r="B178" i="18"/>
  <c r="H257" i="18"/>
  <c r="F257" i="18"/>
  <c r="D257" i="18"/>
  <c r="B257" i="18"/>
  <c r="I182" i="18" l="1"/>
  <c r="I143" i="18"/>
  <c r="O5" i="18" s="1"/>
  <c r="O14" i="18" s="1"/>
  <c r="I105" i="18"/>
  <c r="I66" i="18"/>
  <c r="I295" i="18"/>
  <c r="I375" i="18"/>
  <c r="I413" i="18"/>
  <c r="I178" i="18"/>
  <c r="N6" i="18" s="1"/>
  <c r="I139" i="18"/>
  <c r="N5" i="18" s="1"/>
  <c r="I101" i="18"/>
  <c r="I28" i="18"/>
  <c r="I219" i="18"/>
  <c r="I337" i="18"/>
  <c r="I451" i="18"/>
  <c r="I257" i="18"/>
  <c r="B4" i="1"/>
  <c r="B6" i="17" s="1"/>
  <c r="B3" i="1"/>
  <c r="B5" i="17" s="1"/>
  <c r="N14" i="18" l="1"/>
  <c r="F34" i="5"/>
  <c r="F347" i="5" l="1"/>
  <c r="H299" i="18" l="1"/>
  <c r="F299" i="18"/>
  <c r="D299" i="18"/>
  <c r="B299" i="18"/>
  <c r="I299" i="18" l="1"/>
  <c r="B97" i="17" l="1"/>
  <c r="E641" i="13" l="1"/>
  <c r="E626" i="13"/>
  <c r="E187" i="13" l="1"/>
  <c r="E186" i="13"/>
  <c r="E184" i="13"/>
  <c r="E179" i="13"/>
  <c r="E178" i="13"/>
  <c r="E177" i="13"/>
  <c r="E176" i="13"/>
  <c r="E175" i="13"/>
  <c r="E395" i="13"/>
  <c r="E394" i="13"/>
  <c r="E392" i="13"/>
  <c r="E387" i="13"/>
  <c r="E386" i="13"/>
  <c r="E385" i="13"/>
  <c r="E384" i="13"/>
  <c r="E383" i="13"/>
  <c r="I42" i="1"/>
  <c r="E300" i="17" s="1"/>
  <c r="I41" i="1"/>
  <c r="E299" i="17" s="1"/>
  <c r="I37" i="1"/>
  <c r="E295" i="17" s="1"/>
  <c r="E774" i="13"/>
  <c r="I33" i="1" s="1"/>
  <c r="E773" i="13"/>
  <c r="I32" i="1" s="1"/>
  <c r="I31" i="1"/>
  <c r="E771" i="13"/>
  <c r="I30" i="1" s="1"/>
  <c r="I29" i="1"/>
  <c r="E766" i="13"/>
  <c r="I25" i="1" s="1"/>
  <c r="E765" i="13"/>
  <c r="I24" i="1" s="1"/>
  <c r="E764" i="13"/>
  <c r="I23" i="1" s="1"/>
  <c r="E763" i="13"/>
  <c r="I22" i="1" s="1"/>
  <c r="E762" i="13"/>
  <c r="I21" i="1" s="1"/>
  <c r="J41" i="1"/>
  <c r="E339" i="17" s="1"/>
  <c r="J37" i="1"/>
  <c r="E335" i="17" s="1"/>
  <c r="E855" i="13"/>
  <c r="J23" i="1" s="1"/>
  <c r="E854" i="13"/>
  <c r="J22" i="1" s="1"/>
  <c r="E853" i="13"/>
  <c r="J21" i="1" s="1"/>
  <c r="J42" i="1"/>
  <c r="E340" i="17" s="1"/>
  <c r="J29" i="1"/>
  <c r="K42" i="1"/>
  <c r="E381" i="17" s="1"/>
  <c r="K41" i="1"/>
  <c r="E380" i="17" s="1"/>
  <c r="K37" i="1"/>
  <c r="E376" i="17" s="1"/>
  <c r="E965" i="13"/>
  <c r="K33" i="1" s="1"/>
  <c r="E964" i="13"/>
  <c r="K32" i="1" s="1"/>
  <c r="K31" i="1"/>
  <c r="E962" i="13"/>
  <c r="K30" i="1" s="1"/>
  <c r="K29" i="1"/>
  <c r="K25" i="1"/>
  <c r="E956" i="13"/>
  <c r="K24" i="1" s="1"/>
  <c r="E955" i="13"/>
  <c r="K23" i="1" s="1"/>
  <c r="K22" i="1"/>
  <c r="E953" i="13"/>
  <c r="K21" i="1" s="1"/>
  <c r="E1046" i="13"/>
  <c r="L21" i="1" s="1"/>
  <c r="E1057" i="13"/>
  <c r="L32" i="1" s="1"/>
  <c r="L31" i="1"/>
  <c r="E1055" i="13"/>
  <c r="L30" i="1" s="1"/>
  <c r="L29" i="1"/>
  <c r="L41" i="1"/>
  <c r="E420" i="17" s="1"/>
  <c r="L42" i="1"/>
  <c r="E421" i="17" s="1"/>
  <c r="E1142" i="13"/>
  <c r="M25" i="1" s="1"/>
  <c r="E1141" i="13"/>
  <c r="M24" i="1" s="1"/>
  <c r="E1140" i="13"/>
  <c r="M23" i="1" s="1"/>
  <c r="E1139" i="13"/>
  <c r="M22" i="1" s="1"/>
  <c r="E1138" i="13"/>
  <c r="M21" i="1" s="1"/>
  <c r="E1149" i="13"/>
  <c r="M32" i="1" s="1"/>
  <c r="M31" i="1"/>
  <c r="M29" i="1"/>
  <c r="E1150" i="13"/>
  <c r="M33" i="1" s="1"/>
  <c r="M37" i="1"/>
  <c r="E455" i="17" s="1"/>
  <c r="M41" i="1"/>
  <c r="E459" i="17" s="1"/>
  <c r="M42" i="1"/>
  <c r="E460" i="17" s="1"/>
  <c r="E461" i="17" l="1"/>
  <c r="E427" i="17"/>
  <c r="E467" i="17"/>
  <c r="M30" i="1"/>
  <c r="E673" i="13"/>
  <c r="E672" i="13"/>
  <c r="E670" i="13"/>
  <c r="E665" i="13"/>
  <c r="E664" i="13"/>
  <c r="E662" i="13"/>
  <c r="E663" i="13"/>
  <c r="E661" i="13"/>
  <c r="H21" i="1" s="1"/>
  <c r="M6" i="1"/>
  <c r="L6" i="1"/>
  <c r="K6" i="1"/>
  <c r="I6" i="1"/>
  <c r="B6" i="1"/>
  <c r="B8" i="17" s="1"/>
  <c r="C6" i="1"/>
  <c r="B47" i="17" s="1"/>
  <c r="E1124" i="13"/>
  <c r="E471" i="17" s="1"/>
  <c r="E1032" i="13"/>
  <c r="E939" i="13"/>
  <c r="E391" i="17" s="1"/>
  <c r="E431" i="17" l="1"/>
  <c r="C263" i="5"/>
  <c r="E452" i="17" l="1"/>
  <c r="E451" i="17"/>
  <c r="E450" i="17"/>
  <c r="E449" i="17"/>
  <c r="E448" i="17"/>
  <c r="E445" i="17"/>
  <c r="E444" i="17"/>
  <c r="E443" i="17"/>
  <c r="E442" i="17"/>
  <c r="E441" i="17"/>
  <c r="B443" i="17"/>
  <c r="E412" i="17"/>
  <c r="E411" i="17"/>
  <c r="E410" i="17"/>
  <c r="E409" i="17"/>
  <c r="E402" i="17"/>
  <c r="B404" i="17"/>
  <c r="E373" i="17"/>
  <c r="E372" i="17"/>
  <c r="E371" i="17"/>
  <c r="E370" i="17"/>
  <c r="E369" i="17"/>
  <c r="E366" i="17"/>
  <c r="E365" i="17"/>
  <c r="E364" i="17"/>
  <c r="E363" i="17"/>
  <c r="E362" i="17"/>
  <c r="B364" i="17"/>
  <c r="E328" i="17"/>
  <c r="E323" i="17"/>
  <c r="E321" i="17"/>
  <c r="E322" i="17"/>
  <c r="B324" i="17"/>
  <c r="B320" i="17"/>
  <c r="E292" i="17"/>
  <c r="E291" i="17"/>
  <c r="E290" i="17"/>
  <c r="E289" i="17"/>
  <c r="E288" i="17"/>
  <c r="E285" i="17"/>
  <c r="E284" i="17"/>
  <c r="E283" i="17"/>
  <c r="E282" i="17"/>
  <c r="E281" i="17"/>
  <c r="B283" i="17"/>
  <c r="H70" i="18" l="1"/>
  <c r="F70" i="18"/>
  <c r="D70" i="18"/>
  <c r="B70" i="18"/>
  <c r="H62" i="18"/>
  <c r="F62" i="18"/>
  <c r="D62" i="18"/>
  <c r="B62" i="18"/>
  <c r="H58" i="18"/>
  <c r="H74" i="18" s="1"/>
  <c r="I74" i="18" s="1"/>
  <c r="M3" i="18" s="1"/>
  <c r="F58" i="18"/>
  <c r="D58" i="18"/>
  <c r="B58" i="18"/>
  <c r="C55" i="18"/>
  <c r="G46" i="18"/>
  <c r="G45" i="18"/>
  <c r="G44" i="18"/>
  <c r="G43" i="18"/>
  <c r="G42" i="18"/>
  <c r="G41" i="18"/>
  <c r="H32" i="18"/>
  <c r="F32" i="18"/>
  <c r="D32" i="18"/>
  <c r="B32" i="18"/>
  <c r="H24" i="18"/>
  <c r="F24" i="18"/>
  <c r="D24" i="18"/>
  <c r="B24" i="18"/>
  <c r="H20" i="18"/>
  <c r="F20" i="18"/>
  <c r="D20" i="18"/>
  <c r="B20" i="18"/>
  <c r="C17" i="18"/>
  <c r="G8" i="18"/>
  <c r="G7" i="18"/>
  <c r="G6" i="18"/>
  <c r="G5" i="18"/>
  <c r="G4" i="18"/>
  <c r="G3" i="18"/>
  <c r="H459" i="18"/>
  <c r="F459" i="18"/>
  <c r="C459" i="18"/>
  <c r="D459" i="18" s="1"/>
  <c r="B459" i="18"/>
  <c r="H455" i="18"/>
  <c r="F455" i="18"/>
  <c r="D455" i="18"/>
  <c r="B455" i="18"/>
  <c r="H447" i="18"/>
  <c r="F447" i="18"/>
  <c r="D447" i="18"/>
  <c r="B447" i="18"/>
  <c r="C440" i="18"/>
  <c r="G431" i="18"/>
  <c r="G430" i="18"/>
  <c r="G429" i="18"/>
  <c r="G428" i="18"/>
  <c r="G427" i="18"/>
  <c r="G426" i="18"/>
  <c r="H417" i="18"/>
  <c r="F417" i="18"/>
  <c r="D417" i="18"/>
  <c r="B417" i="18"/>
  <c r="H409" i="18"/>
  <c r="F409" i="18"/>
  <c r="D409" i="18"/>
  <c r="B409" i="18"/>
  <c r="C402" i="18"/>
  <c r="G393" i="18"/>
  <c r="G392" i="18"/>
  <c r="G391" i="18"/>
  <c r="G390" i="18"/>
  <c r="G389" i="18"/>
  <c r="G388" i="18"/>
  <c r="H379" i="18"/>
  <c r="F379" i="18"/>
  <c r="D379" i="18"/>
  <c r="B379" i="18"/>
  <c r="H371" i="18"/>
  <c r="F371" i="18"/>
  <c r="D371" i="18"/>
  <c r="B371" i="18"/>
  <c r="C364" i="18"/>
  <c r="G355" i="18"/>
  <c r="G354" i="18"/>
  <c r="G353" i="18"/>
  <c r="G352" i="18"/>
  <c r="G351" i="18"/>
  <c r="G350" i="18"/>
  <c r="H341" i="18"/>
  <c r="F341" i="18"/>
  <c r="D341" i="18"/>
  <c r="B341" i="18"/>
  <c r="H333" i="18"/>
  <c r="F333" i="18"/>
  <c r="D333" i="18"/>
  <c r="B333" i="18"/>
  <c r="C326" i="18"/>
  <c r="G317" i="18"/>
  <c r="G316" i="18"/>
  <c r="G315" i="18"/>
  <c r="G314" i="18"/>
  <c r="G313" i="18"/>
  <c r="G312" i="18"/>
  <c r="H303" i="18"/>
  <c r="F303" i="18"/>
  <c r="D303" i="18"/>
  <c r="B303" i="18"/>
  <c r="H291" i="18"/>
  <c r="F291" i="18"/>
  <c r="D291" i="18"/>
  <c r="B291" i="18"/>
  <c r="C284" i="18"/>
  <c r="G275" i="18"/>
  <c r="G274" i="18"/>
  <c r="G273" i="18"/>
  <c r="G272" i="18"/>
  <c r="G271" i="18"/>
  <c r="G270" i="18"/>
  <c r="G235" i="18"/>
  <c r="G234" i="18"/>
  <c r="M8" i="18"/>
  <c r="H261" i="18"/>
  <c r="F261" i="18"/>
  <c r="D261" i="18"/>
  <c r="B261" i="18"/>
  <c r="H253" i="18"/>
  <c r="F253" i="18"/>
  <c r="D253" i="18"/>
  <c r="B253" i="18"/>
  <c r="H249" i="18"/>
  <c r="F249" i="18"/>
  <c r="D249" i="18"/>
  <c r="B249" i="18"/>
  <c r="C246" i="18"/>
  <c r="G237" i="18"/>
  <c r="G236" i="18"/>
  <c r="G233" i="18"/>
  <c r="G232" i="18"/>
  <c r="H14" i="1" l="1"/>
  <c r="I70" i="18"/>
  <c r="G394" i="18"/>
  <c r="I402" i="18" s="1"/>
  <c r="C14" i="1"/>
  <c r="B58" i="17" s="1"/>
  <c r="G356" i="18"/>
  <c r="I364" i="18" s="1"/>
  <c r="I341" i="18"/>
  <c r="I447" i="18"/>
  <c r="I32" i="18"/>
  <c r="I291" i="18"/>
  <c r="G9" i="18"/>
  <c r="G47" i="18"/>
  <c r="I417" i="18"/>
  <c r="G432" i="18"/>
  <c r="I440" i="18" s="1"/>
  <c r="I455" i="18"/>
  <c r="I24" i="18"/>
  <c r="I62" i="18"/>
  <c r="I379" i="18"/>
  <c r="G318" i="18"/>
  <c r="I326" i="18" s="1"/>
  <c r="I409" i="18"/>
  <c r="I371" i="18"/>
  <c r="I333" i="18"/>
  <c r="I20" i="18"/>
  <c r="I58" i="18"/>
  <c r="I459" i="18"/>
  <c r="I303" i="18"/>
  <c r="G276" i="18"/>
  <c r="I284" i="18" s="1"/>
  <c r="I261" i="18"/>
  <c r="I253" i="18"/>
  <c r="I249" i="18"/>
  <c r="G238" i="18"/>
  <c r="I246" i="18" s="1"/>
  <c r="E551" i="13"/>
  <c r="I55" i="18" l="1"/>
  <c r="L3" i="18"/>
  <c r="I17" i="18"/>
  <c r="L2" i="18"/>
  <c r="B14" i="1"/>
  <c r="B19" i="17" s="1"/>
  <c r="M2" i="18"/>
  <c r="M14" i="1"/>
  <c r="M13" i="18"/>
  <c r="I14" i="1"/>
  <c r="M9" i="18"/>
  <c r="B254" i="17"/>
  <c r="G29" i="1"/>
  <c r="Q14" i="1" l="1"/>
  <c r="Q15" i="1" s="1"/>
  <c r="J14" i="1"/>
  <c r="M10" i="18"/>
  <c r="B454" i="17" l="1"/>
  <c r="B334" i="17"/>
  <c r="B294" i="17"/>
  <c r="E1132" i="13"/>
  <c r="M62" i="1" s="1"/>
  <c r="E1099" i="13"/>
  <c r="E1040" i="13"/>
  <c r="L62" i="1" s="1"/>
  <c r="E1026" i="13"/>
  <c r="E1007" i="13"/>
  <c r="E947" i="13"/>
  <c r="K62" i="1" s="1"/>
  <c r="E933" i="13"/>
  <c r="E918" i="13"/>
  <c r="E847" i="13"/>
  <c r="E756" i="13"/>
  <c r="E655" i="13"/>
  <c r="H62" i="1" s="1"/>
  <c r="E565" i="13"/>
  <c r="L37" i="1"/>
  <c r="E416" i="17" s="1"/>
  <c r="E422" i="17" s="1"/>
  <c r="L33" i="1"/>
  <c r="E413" i="17" s="1"/>
  <c r="E1050" i="13"/>
  <c r="L25" i="1" s="1"/>
  <c r="E406" i="17" s="1"/>
  <c r="L24" i="1"/>
  <c r="E405" i="17" s="1"/>
  <c r="L23" i="1"/>
  <c r="E404" i="17" s="1"/>
  <c r="L22" i="1"/>
  <c r="E403" i="17" s="1"/>
  <c r="J33" i="1"/>
  <c r="E332" i="17" s="1"/>
  <c r="J32" i="1"/>
  <c r="E331" i="17" s="1"/>
  <c r="J31" i="1"/>
  <c r="E330" i="17" s="1"/>
  <c r="J30" i="1"/>
  <c r="E329" i="17" s="1"/>
  <c r="J25" i="1"/>
  <c r="E325" i="17" s="1"/>
  <c r="J24" i="1"/>
  <c r="E324" i="17" s="1"/>
  <c r="H42" i="1"/>
  <c r="E260" i="17" s="1"/>
  <c r="H41" i="1"/>
  <c r="E259" i="17" s="1"/>
  <c r="H37" i="1"/>
  <c r="E255" i="17" s="1"/>
  <c r="H33" i="1"/>
  <c r="E252" i="17" s="1"/>
  <c r="H32" i="1"/>
  <c r="E251" i="17" s="1"/>
  <c r="H31" i="1"/>
  <c r="E250" i="17" s="1"/>
  <c r="H30" i="1"/>
  <c r="E249" i="17" s="1"/>
  <c r="H29" i="1"/>
  <c r="E248" i="17" s="1"/>
  <c r="H25" i="1"/>
  <c r="E245" i="17" s="1"/>
  <c r="H24" i="1"/>
  <c r="E244" i="17" s="1"/>
  <c r="H23" i="1"/>
  <c r="E243" i="17" s="1"/>
  <c r="H22" i="1"/>
  <c r="E242" i="17" s="1"/>
  <c r="E241" i="17"/>
  <c r="G42" i="1"/>
  <c r="E221" i="17" s="1"/>
  <c r="G41" i="1"/>
  <c r="E220" i="17" s="1"/>
  <c r="G37" i="1"/>
  <c r="G33" i="1"/>
  <c r="G32" i="1"/>
  <c r="G31" i="1"/>
  <c r="G30" i="1"/>
  <c r="G25" i="1"/>
  <c r="G24" i="1"/>
  <c r="G23" i="1"/>
  <c r="G22" i="1"/>
  <c r="G21" i="1"/>
  <c r="K14" i="1" l="1"/>
  <c r="B375" i="17" s="1"/>
  <c r="M11" i="18"/>
  <c r="G62" i="1"/>
  <c r="E567" i="13"/>
  <c r="E758" i="13"/>
  <c r="I62" i="1"/>
  <c r="E849" i="13"/>
  <c r="J62" i="1"/>
  <c r="E1042" i="13"/>
  <c r="E949" i="13"/>
  <c r="E875" i="13"/>
  <c r="E966" i="13"/>
  <c r="E1134" i="13"/>
  <c r="E858" i="13"/>
  <c r="E657" i="13"/>
  <c r="E674" i="13"/>
  <c r="E1151" i="13"/>
  <c r="E784" i="13"/>
  <c r="E975" i="13"/>
  <c r="E1143" i="13"/>
  <c r="E1160" i="13"/>
  <c r="E1051" i="13"/>
  <c r="E1068" i="13"/>
  <c r="E1059" i="13"/>
  <c r="E958" i="13"/>
  <c r="E866" i="13"/>
  <c r="E775" i="13"/>
  <c r="E767" i="13"/>
  <c r="E666" i="13"/>
  <c r="E683" i="13"/>
  <c r="E593" i="13"/>
  <c r="E584" i="13"/>
  <c r="E576" i="13"/>
  <c r="L14" i="1" l="1"/>
  <c r="B415" i="17" s="1"/>
  <c r="M12" i="18"/>
  <c r="E690" i="13"/>
  <c r="E882" i="13"/>
  <c r="E791" i="13"/>
  <c r="E600" i="13"/>
  <c r="E982" i="13"/>
  <c r="E1167" i="13"/>
  <c r="E1075" i="13"/>
  <c r="B455" i="17" l="1"/>
  <c r="B416" i="17"/>
  <c r="B376" i="17"/>
  <c r="B335" i="17"/>
  <c r="B295" i="17"/>
  <c r="B255" i="17"/>
  <c r="E363" i="13" l="1"/>
  <c r="E377" i="13"/>
  <c r="E62" i="1" s="1"/>
  <c r="E281" i="13"/>
  <c r="E280" i="13"/>
  <c r="E278" i="13"/>
  <c r="E273" i="13"/>
  <c r="E272" i="13"/>
  <c r="E271" i="13"/>
  <c r="E270" i="13"/>
  <c r="E269" i="13"/>
  <c r="E263" i="13"/>
  <c r="D62" i="1" s="1"/>
  <c r="E234" i="13"/>
  <c r="E169" i="13"/>
  <c r="C62" i="1" s="1"/>
  <c r="E63" i="13"/>
  <c r="B62" i="1" s="1"/>
  <c r="E30" i="13"/>
  <c r="E265" i="13" l="1"/>
  <c r="E65" i="13"/>
  <c r="C208" i="18" l="1"/>
  <c r="G162" i="18"/>
  <c r="G199" i="18"/>
  <c r="H215" i="18"/>
  <c r="F215" i="18"/>
  <c r="D215" i="18"/>
  <c r="B215" i="18"/>
  <c r="I215" i="18" l="1"/>
  <c r="H223" i="18"/>
  <c r="F223" i="18"/>
  <c r="D223" i="18"/>
  <c r="B223" i="18"/>
  <c r="H211" i="18"/>
  <c r="F211" i="18"/>
  <c r="D211" i="18"/>
  <c r="B211" i="18"/>
  <c r="G198" i="18"/>
  <c r="G197" i="18"/>
  <c r="G196" i="18"/>
  <c r="G200" i="18" l="1"/>
  <c r="G14" i="1"/>
  <c r="B215" i="17" s="1"/>
  <c r="B216" i="17" s="1"/>
  <c r="I223" i="18"/>
  <c r="I211" i="18"/>
  <c r="B41" i="1"/>
  <c r="E24" i="17" s="1"/>
  <c r="B37" i="1"/>
  <c r="E20" i="17" s="1"/>
  <c r="B32" i="1"/>
  <c r="B31" i="1"/>
  <c r="B30" i="1"/>
  <c r="B29" i="1"/>
  <c r="B25" i="1"/>
  <c r="B24" i="1"/>
  <c r="B23" i="1"/>
  <c r="B22" i="1"/>
  <c r="E7" i="17" s="1"/>
  <c r="B21" i="1"/>
  <c r="E6" i="17" s="1"/>
  <c r="B42" i="1"/>
  <c r="E25" i="17" s="1"/>
  <c r="B33" i="1"/>
  <c r="E17" i="17" s="1"/>
  <c r="E476" i="13"/>
  <c r="F62" i="1" s="1"/>
  <c r="Q59" i="1" s="1"/>
  <c r="E462" i="13"/>
  <c r="E478" i="13" s="1"/>
  <c r="E445" i="13"/>
  <c r="I208" i="18" l="1"/>
  <c r="L7" i="18"/>
  <c r="E26" i="17"/>
  <c r="E15" i="17"/>
  <c r="E16" i="17"/>
  <c r="E8" i="17"/>
  <c r="E9" i="17"/>
  <c r="E10" i="17"/>
  <c r="E13" i="17"/>
  <c r="E14" i="17"/>
  <c r="E216" i="17"/>
  <c r="E222" i="17" s="1"/>
  <c r="E213" i="17"/>
  <c r="E212" i="17"/>
  <c r="E211" i="17"/>
  <c r="E210" i="17"/>
  <c r="E209" i="17"/>
  <c r="E206" i="17"/>
  <c r="E205" i="17"/>
  <c r="E204" i="17"/>
  <c r="E203" i="17"/>
  <c r="E202" i="17"/>
  <c r="F9" i="1" l="1"/>
  <c r="C240" i="5"/>
  <c r="F10" i="1" s="1"/>
  <c r="C516" i="5" l="1"/>
  <c r="M10" i="1" s="1"/>
  <c r="B449" i="17" s="1"/>
  <c r="M9" i="1"/>
  <c r="B447" i="17" s="1"/>
  <c r="B446" i="17"/>
  <c r="C512" i="5"/>
  <c r="M7" i="1"/>
  <c r="B444" i="17" s="1"/>
  <c r="M5" i="1"/>
  <c r="B442" i="17" s="1"/>
  <c r="M4" i="1"/>
  <c r="B441" i="17" s="1"/>
  <c r="M3" i="1"/>
  <c r="B440" i="17" s="1"/>
  <c r="C499" i="5"/>
  <c r="C480" i="5"/>
  <c r="L10" i="1" s="1"/>
  <c r="B408" i="17"/>
  <c r="L8" i="1"/>
  <c r="B407" i="17" s="1"/>
  <c r="C476" i="5"/>
  <c r="L7" i="1"/>
  <c r="B405" i="17" s="1"/>
  <c r="L5" i="1"/>
  <c r="B403" i="17" s="1"/>
  <c r="L4" i="1"/>
  <c r="B402" i="17" s="1"/>
  <c r="L3" i="1"/>
  <c r="B401" i="17" s="1"/>
  <c r="C463" i="5"/>
  <c r="K10" i="1"/>
  <c r="B370" i="17" s="1"/>
  <c r="K9" i="1"/>
  <c r="B368" i="17" s="1"/>
  <c r="B367" i="17"/>
  <c r="C436" i="5"/>
  <c r="K7" i="1"/>
  <c r="B365" i="17" s="1"/>
  <c r="K5" i="1"/>
  <c r="B363" i="17" s="1"/>
  <c r="K4" i="1"/>
  <c r="B362" i="17" s="1"/>
  <c r="K3" i="1"/>
  <c r="B361" i="17" s="1"/>
  <c r="C423" i="5"/>
  <c r="C400" i="5"/>
  <c r="J10" i="1" s="1"/>
  <c r="B327" i="17"/>
  <c r="C396" i="5"/>
  <c r="B323" i="17"/>
  <c r="B322" i="17"/>
  <c r="B321" i="17"/>
  <c r="C364" i="5"/>
  <c r="I10" i="1" s="1"/>
  <c r="B289" i="17" s="1"/>
  <c r="I9" i="1"/>
  <c r="B287" i="17" s="1"/>
  <c r="B286" i="17"/>
  <c r="C360" i="5"/>
  <c r="I7" i="1"/>
  <c r="B284" i="17" s="1"/>
  <c r="I5" i="1"/>
  <c r="B282" i="17" s="1"/>
  <c r="I4" i="1"/>
  <c r="B281" i="17" s="1"/>
  <c r="I3" i="1"/>
  <c r="B280" i="17" s="1"/>
  <c r="C347" i="5"/>
  <c r="C321" i="5"/>
  <c r="H10" i="1" s="1"/>
  <c r="B249" i="17" s="1"/>
  <c r="H9" i="1"/>
  <c r="B247" i="17" s="1"/>
  <c r="B246" i="17"/>
  <c r="C317" i="5"/>
  <c r="H7" i="1"/>
  <c r="B244" i="17" s="1"/>
  <c r="H6" i="1"/>
  <c r="B243" i="17" s="1"/>
  <c r="H5" i="1"/>
  <c r="B242" i="17" s="1"/>
  <c r="H4" i="1"/>
  <c r="B241" i="17" s="1"/>
  <c r="H3" i="1"/>
  <c r="B240" i="17" s="1"/>
  <c r="C304" i="5"/>
  <c r="C280" i="5"/>
  <c r="G10" i="1" s="1"/>
  <c r="B210" i="17" s="1"/>
  <c r="G9" i="1"/>
  <c r="B208" i="17" s="1"/>
  <c r="G8" i="1"/>
  <c r="B207" i="17" s="1"/>
  <c r="C276" i="5"/>
  <c r="B205" i="17"/>
  <c r="G6" i="1"/>
  <c r="B204" i="17" s="1"/>
  <c r="G5" i="1"/>
  <c r="B203" i="17" s="1"/>
  <c r="G4" i="1"/>
  <c r="B202" i="17" s="1"/>
  <c r="G3" i="1"/>
  <c r="B201" i="17" s="1"/>
  <c r="B326" i="17" l="1"/>
  <c r="B329" i="17"/>
  <c r="B20" i="17"/>
  <c r="B410" i="17"/>
  <c r="C402" i="5"/>
  <c r="C482" i="5"/>
  <c r="C366" i="5"/>
  <c r="C442" i="5"/>
  <c r="C518" i="5"/>
  <c r="C323" i="5"/>
  <c r="C282" i="5"/>
  <c r="C223" i="5"/>
  <c r="B171" i="17"/>
  <c r="B169" i="17"/>
  <c r="B186" i="18"/>
  <c r="D186" i="18"/>
  <c r="F186" i="18"/>
  <c r="H186" i="18"/>
  <c r="H174" i="18"/>
  <c r="F174" i="18"/>
  <c r="D174" i="18"/>
  <c r="B174" i="18"/>
  <c r="G158" i="18"/>
  <c r="G163" i="18" s="1"/>
  <c r="L6" i="18" s="1"/>
  <c r="C236" i="5"/>
  <c r="F6" i="1"/>
  <c r="F5" i="1"/>
  <c r="F4" i="1"/>
  <c r="F3" i="1"/>
  <c r="F42" i="1"/>
  <c r="E182" i="17" s="1"/>
  <c r="F41" i="1"/>
  <c r="E181" i="17" s="1"/>
  <c r="F37" i="1"/>
  <c r="E177" i="17" s="1"/>
  <c r="F33" i="1"/>
  <c r="F31" i="1"/>
  <c r="F32" i="1"/>
  <c r="F30" i="1"/>
  <c r="F29" i="1"/>
  <c r="F25" i="1"/>
  <c r="F24" i="1"/>
  <c r="F23" i="1"/>
  <c r="F22" i="1"/>
  <c r="F21" i="1"/>
  <c r="E183" i="17" l="1"/>
  <c r="F499" i="5"/>
  <c r="F463" i="5"/>
  <c r="B166" i="17"/>
  <c r="B168" i="17"/>
  <c r="B165" i="17"/>
  <c r="B162" i="17"/>
  <c r="B163" i="17"/>
  <c r="B164" i="17"/>
  <c r="E174" i="17"/>
  <c r="E164" i="17"/>
  <c r="E165" i="17"/>
  <c r="E166" i="17"/>
  <c r="E167" i="17"/>
  <c r="E171" i="17"/>
  <c r="E173" i="17"/>
  <c r="E163" i="17"/>
  <c r="E172" i="17"/>
  <c r="E487" i="13"/>
  <c r="F43" i="1"/>
  <c r="F34" i="1"/>
  <c r="F26" i="1"/>
  <c r="F46" i="1" s="1"/>
  <c r="F12" i="1"/>
  <c r="E170" i="17"/>
  <c r="I186" i="18"/>
  <c r="I174" i="18"/>
  <c r="I171" i="18"/>
  <c r="F14" i="1"/>
  <c r="F15" i="1" s="1"/>
  <c r="E504" i="13"/>
  <c r="E495" i="13"/>
  <c r="C177" i="5"/>
  <c r="F73" i="1" l="1"/>
  <c r="E511" i="13"/>
  <c r="E168" i="17"/>
  <c r="E382" i="17"/>
  <c r="B371" i="17"/>
  <c r="B378" i="17" s="1"/>
  <c r="E374" i="17"/>
  <c r="E367" i="17"/>
  <c r="E175" i="17"/>
  <c r="F17" i="1"/>
  <c r="B176" i="17"/>
  <c r="B177" i="17" s="1"/>
  <c r="C242" i="5"/>
  <c r="E341" i="13"/>
  <c r="E379" i="13" s="1"/>
  <c r="C194" i="5"/>
  <c r="E10" i="1" s="1"/>
  <c r="E9" i="1"/>
  <c r="E8" i="1"/>
  <c r="C190" i="5"/>
  <c r="E5" i="1"/>
  <c r="E4" i="1"/>
  <c r="E3" i="1"/>
  <c r="H151" i="18"/>
  <c r="F151" i="18"/>
  <c r="D151" i="18"/>
  <c r="B151" i="18"/>
  <c r="H147" i="18"/>
  <c r="F147" i="18"/>
  <c r="D147" i="18"/>
  <c r="B147" i="18"/>
  <c r="H135" i="18"/>
  <c r="F135" i="18"/>
  <c r="D135" i="18"/>
  <c r="B135" i="18"/>
  <c r="G123" i="18"/>
  <c r="G122" i="18"/>
  <c r="G121" i="18"/>
  <c r="G120" i="18"/>
  <c r="G119" i="18"/>
  <c r="E388" i="17" l="1"/>
  <c r="E189" i="17"/>
  <c r="I135" i="18"/>
  <c r="B129" i="17"/>
  <c r="B125" i="17"/>
  <c r="B126" i="17"/>
  <c r="B127" i="17"/>
  <c r="B123" i="17"/>
  <c r="B124" i="17"/>
  <c r="B130" i="17"/>
  <c r="B132" i="17"/>
  <c r="C196" i="5"/>
  <c r="I147" i="18"/>
  <c r="B59" i="17" s="1"/>
  <c r="G125" i="18"/>
  <c r="I151" i="18"/>
  <c r="E14" i="1" l="1"/>
  <c r="E15" i="1" s="1"/>
  <c r="M5" i="18"/>
  <c r="I132" i="18"/>
  <c r="L5" i="18"/>
  <c r="L14" i="18" s="1"/>
  <c r="I98" i="1" s="1"/>
  <c r="B450" i="17"/>
  <c r="B457" i="17" s="1"/>
  <c r="B250" i="17"/>
  <c r="B257" i="17" s="1"/>
  <c r="B330" i="17"/>
  <c r="B337" i="17" s="1"/>
  <c r="B172" i="17"/>
  <c r="B179" i="17" s="1"/>
  <c r="H109" i="18"/>
  <c r="G113" i="18"/>
  <c r="H113" i="18" s="1"/>
  <c r="E113" i="18"/>
  <c r="F113" i="18" s="1"/>
  <c r="D109" i="18"/>
  <c r="F109" i="18"/>
  <c r="C113" i="18"/>
  <c r="D113" i="18" s="1"/>
  <c r="A113" i="18"/>
  <c r="B109" i="18"/>
  <c r="H97" i="18"/>
  <c r="D97" i="18"/>
  <c r="F97" i="18"/>
  <c r="B97" i="18"/>
  <c r="C94" i="18"/>
  <c r="B137" i="17" l="1"/>
  <c r="B138" i="17" s="1"/>
  <c r="I97" i="18"/>
  <c r="I109" i="18"/>
  <c r="I94" i="18"/>
  <c r="M15" i="1"/>
  <c r="L15" i="1"/>
  <c r="K15" i="1"/>
  <c r="J15" i="1"/>
  <c r="I15" i="1"/>
  <c r="H15" i="1"/>
  <c r="G15" i="1"/>
  <c r="C15" i="1"/>
  <c r="M43" i="1" l="1"/>
  <c r="L43" i="1"/>
  <c r="K43" i="1"/>
  <c r="J43" i="1"/>
  <c r="I43" i="1"/>
  <c r="H43" i="1"/>
  <c r="G43" i="1"/>
  <c r="F48" i="1" l="1"/>
  <c r="M34" i="1"/>
  <c r="L34" i="1"/>
  <c r="K34" i="1"/>
  <c r="J34" i="1"/>
  <c r="I34" i="1"/>
  <c r="H34" i="1"/>
  <c r="G34" i="1"/>
  <c r="M26" i="1"/>
  <c r="L26" i="1"/>
  <c r="K26" i="1"/>
  <c r="K46" i="1" s="1"/>
  <c r="J26" i="1"/>
  <c r="I26" i="1"/>
  <c r="H26" i="1"/>
  <c r="H46" i="1" s="1"/>
  <c r="G26" i="1"/>
  <c r="L46" i="1" l="1"/>
  <c r="G46" i="1"/>
  <c r="I46" i="1"/>
  <c r="J46" i="1"/>
  <c r="M46" i="1"/>
  <c r="I73" i="1"/>
  <c r="H73" i="1"/>
  <c r="K73" i="1"/>
  <c r="G73" i="1"/>
  <c r="J73" i="1"/>
  <c r="L73" i="1"/>
  <c r="M73" i="1"/>
  <c r="M12" i="1"/>
  <c r="M17" i="1" s="1"/>
  <c r="L12" i="1"/>
  <c r="K12" i="1"/>
  <c r="J12" i="1"/>
  <c r="I12" i="1"/>
  <c r="H12" i="1"/>
  <c r="G12" i="1"/>
  <c r="K17" i="1" l="1"/>
  <c r="J17" i="1"/>
  <c r="I17" i="1"/>
  <c r="L17" i="1"/>
  <c r="L48" i="1"/>
  <c r="K48" i="1"/>
  <c r="M48" i="1"/>
  <c r="I48" i="1"/>
  <c r="J48" i="1"/>
  <c r="H17" i="1"/>
  <c r="H48" i="1"/>
  <c r="G17" i="1"/>
  <c r="G48" i="1"/>
  <c r="C34" i="5" l="1"/>
  <c r="B43" i="1"/>
  <c r="B34" i="1"/>
  <c r="B26" i="1"/>
  <c r="B46" i="1" l="1"/>
  <c r="B73" i="1"/>
  <c r="D30" i="1"/>
  <c r="D21" i="1"/>
  <c r="D33" i="1"/>
  <c r="D22" i="1"/>
  <c r="D32" i="1"/>
  <c r="D23" i="1"/>
  <c r="D37" i="1"/>
  <c r="E99" i="17" s="1"/>
  <c r="D31" i="1"/>
  <c r="D25" i="1"/>
  <c r="D24" i="1"/>
  <c r="D29" i="1"/>
  <c r="D42" i="1"/>
  <c r="E104" i="17" s="1"/>
  <c r="E96" i="17" l="1"/>
  <c r="E88" i="17"/>
  <c r="E85" i="17"/>
  <c r="E87" i="17"/>
  <c r="E92" i="17"/>
  <c r="D34" i="1"/>
  <c r="D26" i="1"/>
  <c r="E95" i="17"/>
  <c r="E93" i="17"/>
  <c r="E89" i="17"/>
  <c r="E86" i="17"/>
  <c r="E94" i="17"/>
  <c r="D73" i="1" l="1"/>
  <c r="E207" i="17"/>
  <c r="E407" i="17"/>
  <c r="E214" i="17"/>
  <c r="E414" i="17"/>
  <c r="E18" i="17"/>
  <c r="E293" i="17"/>
  <c r="E11" i="17"/>
  <c r="E286" i="17"/>
  <c r="E97" i="17"/>
  <c r="E90" i="17"/>
  <c r="D3" i="1"/>
  <c r="B84" i="17" s="1"/>
  <c r="D4" i="1"/>
  <c r="D5" i="1"/>
  <c r="E137" i="13"/>
  <c r="E171" i="13" s="1"/>
  <c r="C32" i="1"/>
  <c r="E55" i="17" s="1"/>
  <c r="C29" i="1"/>
  <c r="E52" i="17" s="1"/>
  <c r="C21" i="1"/>
  <c r="E45" i="17" s="1"/>
  <c r="C10" i="1"/>
  <c r="B53" i="17" s="1"/>
  <c r="B61" i="17"/>
  <c r="C9" i="1"/>
  <c r="B51" i="17" s="1"/>
  <c r="C8" i="1"/>
  <c r="B50" i="17" s="1"/>
  <c r="B48" i="17"/>
  <c r="C5" i="1"/>
  <c r="B46" i="17" s="1"/>
  <c r="C4" i="1"/>
  <c r="B45" i="17" s="1"/>
  <c r="C3" i="1"/>
  <c r="B44" i="17" s="1"/>
  <c r="E32" i="17" l="1"/>
  <c r="Q4" i="1"/>
  <c r="R4" i="1" s="1"/>
  <c r="B54" i="17"/>
  <c r="C12" i="1"/>
  <c r="B85" i="17"/>
  <c r="Q3" i="1"/>
  <c r="R3" i="1" s="1"/>
  <c r="B86" i="17"/>
  <c r="C17" i="1" l="1"/>
  <c r="B15" i="1"/>
  <c r="C51" i="5" l="1"/>
  <c r="B10" i="1" s="1"/>
  <c r="B14" i="17" s="1"/>
  <c r="B9" i="1"/>
  <c r="B12" i="17" s="1"/>
  <c r="B8" i="1"/>
  <c r="C47" i="5"/>
  <c r="B9" i="17"/>
  <c r="B5" i="1"/>
  <c r="B11" i="17" l="1"/>
  <c r="B7" i="17"/>
  <c r="Q5" i="1"/>
  <c r="R5" i="1" s="1"/>
  <c r="B12" i="1"/>
  <c r="E42" i="1"/>
  <c r="E143" i="17" s="1"/>
  <c r="E41" i="1"/>
  <c r="E142" i="17" s="1"/>
  <c r="E37" i="1"/>
  <c r="E138" i="17" s="1"/>
  <c r="E33" i="1"/>
  <c r="E32" i="1"/>
  <c r="E31" i="1"/>
  <c r="E30" i="1"/>
  <c r="E29" i="1"/>
  <c r="E25" i="1"/>
  <c r="E24" i="1"/>
  <c r="E23" i="1"/>
  <c r="E22" i="1"/>
  <c r="C42" i="1"/>
  <c r="E64" i="17" s="1"/>
  <c r="C41" i="1"/>
  <c r="E63" i="17" s="1"/>
  <c r="C37" i="1"/>
  <c r="E59" i="17" s="1"/>
  <c r="C33" i="1"/>
  <c r="E56" i="17" s="1"/>
  <c r="C31" i="1"/>
  <c r="E54" i="17" s="1"/>
  <c r="C30" i="1"/>
  <c r="E53" i="17" s="1"/>
  <c r="C25" i="1"/>
  <c r="C24" i="1"/>
  <c r="E48" i="17" s="1"/>
  <c r="C23" i="1"/>
  <c r="E47" i="17" s="1"/>
  <c r="C22" i="1"/>
  <c r="E46" i="17" s="1"/>
  <c r="D10" i="1"/>
  <c r="D8" i="1"/>
  <c r="B51" i="1" l="1"/>
  <c r="B54" i="1" s="1"/>
  <c r="B58" i="1"/>
  <c r="C58" i="1" s="1"/>
  <c r="E144" i="17"/>
  <c r="E65" i="17"/>
  <c r="B31" i="17"/>
  <c r="E49" i="17"/>
  <c r="B48" i="1"/>
  <c r="B17" i="1"/>
  <c r="C26" i="1"/>
  <c r="C34" i="1"/>
  <c r="C43" i="1"/>
  <c r="E388" i="13"/>
  <c r="E21" i="1" s="1"/>
  <c r="E127" i="17"/>
  <c r="Q24" i="1"/>
  <c r="R24" i="1" s="1"/>
  <c r="E131" i="17"/>
  <c r="Q29" i="1"/>
  <c r="R29" i="1" s="1"/>
  <c r="E34" i="1"/>
  <c r="E126" i="17"/>
  <c r="Q23" i="1"/>
  <c r="E132" i="17"/>
  <c r="Q30" i="1"/>
  <c r="R30" i="1" s="1"/>
  <c r="E133" i="17"/>
  <c r="Q31" i="1"/>
  <c r="R31" i="1" s="1"/>
  <c r="E134" i="17"/>
  <c r="Q32" i="1"/>
  <c r="R32" i="1" s="1"/>
  <c r="E125" i="17"/>
  <c r="Q22" i="1"/>
  <c r="E135" i="17"/>
  <c r="Q33" i="1"/>
  <c r="R33" i="1" s="1"/>
  <c r="Q37" i="1"/>
  <c r="E128" i="17"/>
  <c r="Q25" i="1"/>
  <c r="R25" i="1" s="1"/>
  <c r="Q42" i="1"/>
  <c r="R42" i="1" s="1"/>
  <c r="D41" i="1"/>
  <c r="E103" i="17" s="1"/>
  <c r="E105" i="17" s="1"/>
  <c r="E43" i="1"/>
  <c r="D6" i="1"/>
  <c r="D9" i="1"/>
  <c r="Q9" i="1" s="1"/>
  <c r="R9" i="1" s="1"/>
  <c r="E180" i="13"/>
  <c r="E188" i="13"/>
  <c r="E274" i="13"/>
  <c r="E91" i="13"/>
  <c r="E282" i="13"/>
  <c r="E74" i="13"/>
  <c r="E197" i="13"/>
  <c r="E291" i="13"/>
  <c r="E405" i="13"/>
  <c r="E396" i="13"/>
  <c r="C157" i="5"/>
  <c r="C53" i="5"/>
  <c r="C119" i="5"/>
  <c r="E82" i="13"/>
  <c r="C46" i="1" l="1"/>
  <c r="C48" i="1" s="1"/>
  <c r="C73" i="1"/>
  <c r="C51" i="1"/>
  <c r="R22" i="1"/>
  <c r="I120" i="1"/>
  <c r="R23" i="1"/>
  <c r="I121" i="1"/>
  <c r="R37" i="1"/>
  <c r="E204" i="13"/>
  <c r="E298" i="13"/>
  <c r="B60" i="1"/>
  <c r="B69" i="17"/>
  <c r="B30" i="17"/>
  <c r="B32" i="17" s="1"/>
  <c r="B70" i="17"/>
  <c r="E412" i="13"/>
  <c r="E98" i="13"/>
  <c r="B91" i="17"/>
  <c r="Q34" i="1"/>
  <c r="R34" i="1" s="1"/>
  <c r="Q8" i="1"/>
  <c r="R8" i="1" s="1"/>
  <c r="B88" i="17"/>
  <c r="E111" i="17"/>
  <c r="E301" i="17"/>
  <c r="E308" i="17" s="1"/>
  <c r="E428" i="17"/>
  <c r="E124" i="17"/>
  <c r="E129" i="17" s="1"/>
  <c r="E246" i="17"/>
  <c r="E446" i="17"/>
  <c r="E326" i="17"/>
  <c r="E50" i="17"/>
  <c r="E261" i="17"/>
  <c r="E333" i="17"/>
  <c r="E253" i="17"/>
  <c r="E341" i="17"/>
  <c r="E453" i="17"/>
  <c r="E57" i="17"/>
  <c r="Q21" i="1"/>
  <c r="E26" i="1"/>
  <c r="Q7" i="1"/>
  <c r="R7" i="1" s="1"/>
  <c r="D43" i="1"/>
  <c r="Q43" i="1" s="1"/>
  <c r="R43" i="1" s="1"/>
  <c r="E136" i="17"/>
  <c r="Q41" i="1"/>
  <c r="B87" i="17"/>
  <c r="Q6" i="1"/>
  <c r="R6" i="1" s="1"/>
  <c r="B90" i="17"/>
  <c r="Q10" i="1"/>
  <c r="R10" i="1" s="1"/>
  <c r="B93" i="17"/>
  <c r="E12" i="1"/>
  <c r="D12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B133" i="17"/>
  <c r="B140" i="17" s="1"/>
  <c r="B113" i="18"/>
  <c r="I113" i="18" s="1"/>
  <c r="E71" i="17" l="1"/>
  <c r="N73" i="1"/>
  <c r="D51" i="1"/>
  <c r="D54" i="1" s="1"/>
  <c r="B114" i="17" s="1"/>
  <c r="B116" i="17" s="1"/>
  <c r="D14" i="1"/>
  <c r="M4" i="18"/>
  <c r="C54" i="1"/>
  <c r="B74" i="17" s="1"/>
  <c r="B76" i="17" s="1"/>
  <c r="Q26" i="1"/>
  <c r="E73" i="1"/>
  <c r="R21" i="1"/>
  <c r="I119" i="1"/>
  <c r="I122" i="1" s="1"/>
  <c r="R41" i="1"/>
  <c r="I105" i="1"/>
  <c r="C60" i="1"/>
  <c r="B71" i="17"/>
  <c r="B36" i="17"/>
  <c r="B38" i="17" s="1"/>
  <c r="B110" i="17"/>
  <c r="E468" i="17"/>
  <c r="E348" i="17"/>
  <c r="E150" i="17"/>
  <c r="E267" i="17"/>
  <c r="E228" i="17"/>
  <c r="B98" i="17"/>
  <c r="B99" i="17" s="1"/>
  <c r="D15" i="1"/>
  <c r="D17" i="1" s="1"/>
  <c r="B15" i="17"/>
  <c r="B22" i="17" s="1"/>
  <c r="B211" i="17"/>
  <c r="B218" i="17" s="1"/>
  <c r="B290" i="17"/>
  <c r="B297" i="17" s="1"/>
  <c r="B411" i="17"/>
  <c r="B418" i="17" s="1"/>
  <c r="E46" i="1"/>
  <c r="E48" i="1" s="1"/>
  <c r="D46" i="1"/>
  <c r="Q12" i="1"/>
  <c r="I95" i="1" s="1"/>
  <c r="B94" i="17"/>
  <c r="E17" i="1"/>
  <c r="R26" i="1" l="1"/>
  <c r="Q106" i="1"/>
  <c r="Q108" i="1" s="1"/>
  <c r="I101" i="1" s="1"/>
  <c r="E51" i="1"/>
  <c r="E54" i="1" s="1"/>
  <c r="I99" i="1"/>
  <c r="B226" i="17"/>
  <c r="Q95" i="1"/>
  <c r="Q97" i="1" s="1"/>
  <c r="Q62" i="1"/>
  <c r="Q64" i="1" s="1"/>
  <c r="Q72" i="1" s="1"/>
  <c r="B148" i="17"/>
  <c r="B109" i="17"/>
  <c r="B111" i="17" s="1"/>
  <c r="D60" i="1"/>
  <c r="B149" i="17"/>
  <c r="E60" i="1"/>
  <c r="R12" i="1"/>
  <c r="Q17" i="1"/>
  <c r="B101" i="17"/>
  <c r="Q46" i="1"/>
  <c r="D48" i="1"/>
  <c r="Q48" i="1" s="1"/>
  <c r="R48" i="1" s="1"/>
  <c r="I106" i="1" l="1"/>
  <c r="I108" i="1" s="1"/>
  <c r="F51" i="1"/>
  <c r="F54" i="1" s="1"/>
  <c r="B153" i="17"/>
  <c r="B345" i="17"/>
  <c r="B265" i="17"/>
  <c r="B305" i="17"/>
  <c r="R46" i="1"/>
  <c r="Q58" i="1"/>
  <c r="Q60" i="1" s="1"/>
  <c r="Q73" i="1" s="1"/>
  <c r="Q75" i="1" s="1"/>
  <c r="B150" i="17"/>
  <c r="B188" i="17"/>
  <c r="B192" i="17" l="1"/>
  <c r="G51" i="1"/>
  <c r="G54" i="1" s="1"/>
  <c r="B386" i="17"/>
  <c r="B227" i="17"/>
  <c r="B228" i="17" s="1"/>
  <c r="G60" i="1"/>
  <c r="H51" i="1" l="1"/>
  <c r="I51" i="1" s="1"/>
  <c r="I54" i="1" s="1"/>
  <c r="B231" i="17"/>
  <c r="B233" i="17" s="1"/>
  <c r="B426" i="17"/>
  <c r="B465" i="17"/>
  <c r="B155" i="17"/>
  <c r="H60" i="1"/>
  <c r="B266" i="17"/>
  <c r="B267" i="17" s="1"/>
  <c r="H54" i="1" l="1"/>
  <c r="J51" i="1"/>
  <c r="J54" i="1" s="1"/>
  <c r="B311" i="17"/>
  <c r="B313" i="17" s="1"/>
  <c r="I60" i="1"/>
  <c r="B306" i="17"/>
  <c r="B307" i="17" s="1"/>
  <c r="K51" i="1" l="1"/>
  <c r="K54" i="1" s="1"/>
  <c r="B270" i="17"/>
  <c r="B272" i="17" s="1"/>
  <c r="J60" i="1"/>
  <c r="B346" i="17"/>
  <c r="B347" i="17" s="1"/>
  <c r="L51" i="1" l="1"/>
  <c r="L54" i="1" s="1"/>
  <c r="B391" i="17"/>
  <c r="B393" i="17" s="1"/>
  <c r="K60" i="1"/>
  <c r="B387" i="17"/>
  <c r="B388" i="17" s="1"/>
  <c r="B351" i="17"/>
  <c r="B353" i="17" s="1"/>
  <c r="B431" i="17" l="1"/>
  <c r="B433" i="17" s="1"/>
  <c r="M51" i="1"/>
  <c r="B427" i="17"/>
  <c r="B428" i="17" s="1"/>
  <c r="L60" i="1"/>
  <c r="M54" i="1" l="1"/>
  <c r="I114" i="1" s="1"/>
  <c r="I116" i="1" s="1"/>
  <c r="Q51" i="1"/>
  <c r="B471" i="17"/>
  <c r="B473" i="17" s="1"/>
  <c r="M60" i="1"/>
  <c r="B466" i="17"/>
  <c r="B467" i="17" s="1"/>
  <c r="B194" i="17" l="1"/>
  <c r="B187" i="17" l="1"/>
  <c r="B189" i="17" s="1"/>
  <c r="F60" i="1"/>
  <c r="I109" i="1"/>
  <c r="I111" i="1" s="1"/>
</calcChain>
</file>

<file path=xl/sharedStrings.xml><?xml version="1.0" encoding="utf-8"?>
<sst xmlns="http://schemas.openxmlformats.org/spreadsheetml/2006/main" count="4648" uniqueCount="830">
  <si>
    <t>Date</t>
  </si>
  <si>
    <t>Payee</t>
  </si>
  <si>
    <t>Notes</t>
  </si>
  <si>
    <t>Name</t>
  </si>
  <si>
    <t>Category</t>
  </si>
  <si>
    <t>Receipt</t>
  </si>
  <si>
    <t>Income</t>
  </si>
  <si>
    <t>Expenses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</si>
  <si>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</si>
  <si>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</si>
  <si>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</si>
  <si>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</si>
  <si>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</si>
  <si>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</si>
  <si>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</si>
  <si>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</si>
  <si>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</si>
  <si>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</si>
  <si>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</si>
  <si>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</si>
  <si>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FY Total</t>
  </si>
  <si>
    <t>Income and Assets Total</t>
  </si>
  <si>
    <t>Income Subtotal</t>
  </si>
  <si>
    <t>Assets Subtotal</t>
  </si>
  <si>
    <t>Assets</t>
  </si>
  <si>
    <t>Food</t>
  </si>
  <si>
    <t>Medical</t>
  </si>
  <si>
    <t>Other Services</t>
  </si>
  <si>
    <t>Utilities</t>
  </si>
  <si>
    <t>General Donation</t>
  </si>
  <si>
    <t>Fund Raising-Food Card Sales</t>
  </si>
  <si>
    <t>Those We Served (Community)</t>
  </si>
  <si>
    <t>Those We Served (Parish)</t>
  </si>
  <si>
    <t>Total: Those We Served (Community)</t>
  </si>
  <si>
    <t>Total: Those We Served (Parish)</t>
  </si>
  <si>
    <t>Operating Expenses</t>
  </si>
  <si>
    <t>Operating Expenses (Fundraising / Special Events)</t>
  </si>
  <si>
    <t>Operating Expenses (Other)</t>
  </si>
  <si>
    <t>Total: Operating Expenses</t>
  </si>
  <si>
    <t xml:space="preserve">Expenses </t>
  </si>
  <si>
    <t>Monthly Average</t>
  </si>
  <si>
    <t>Expenses Total</t>
  </si>
  <si>
    <t>Lilian</t>
  </si>
  <si>
    <t>Baby Closet</t>
  </si>
  <si>
    <t>Frank</t>
  </si>
  <si>
    <t>Amount</t>
  </si>
  <si>
    <t>Month - Income / Deposits</t>
  </si>
  <si>
    <t>SVDP Members</t>
  </si>
  <si>
    <t>St Jude's Pantry Reimbursement</t>
  </si>
  <si>
    <t>Other Misc Receipts</t>
  </si>
  <si>
    <t>Fund Raising - Craft Fair</t>
  </si>
  <si>
    <t xml:space="preserve"> TOTAL</t>
  </si>
  <si>
    <t>Expense</t>
  </si>
  <si>
    <t>Month - Expenses</t>
  </si>
  <si>
    <t>Check # or Credit Card</t>
  </si>
  <si>
    <t>SVdP Member</t>
  </si>
  <si>
    <t>Shelter / Rent</t>
  </si>
  <si>
    <t>Assisted Family Name</t>
  </si>
  <si>
    <t>Fundraising-Grocery Card Purchase</t>
  </si>
  <si>
    <t>Utilities-Parish</t>
  </si>
  <si>
    <t>Medical-Parish</t>
  </si>
  <si>
    <t>Other Services-Parish</t>
  </si>
  <si>
    <t>Dave</t>
  </si>
  <si>
    <t>Shelter/Rent</t>
  </si>
  <si>
    <t>Net (Income-Expenses)</t>
  </si>
  <si>
    <t xml:space="preserve">Other Services </t>
  </si>
  <si>
    <t xml:space="preserve">Food Cards </t>
  </si>
  <si>
    <t>Jim</t>
  </si>
  <si>
    <t>CC</t>
  </si>
  <si>
    <t>Walmart</t>
  </si>
  <si>
    <t>Weis</t>
  </si>
  <si>
    <t>Giant</t>
  </si>
  <si>
    <t>Caviglia</t>
  </si>
  <si>
    <t>Total Expenses</t>
  </si>
  <si>
    <t xml:space="preserve"> </t>
  </si>
  <si>
    <t>Total Income</t>
  </si>
  <si>
    <t>Don</t>
  </si>
  <si>
    <t>INCOME</t>
  </si>
  <si>
    <t>EXPENSES</t>
  </si>
  <si>
    <t>Income Total</t>
  </si>
  <si>
    <t>ASSETS</t>
  </si>
  <si>
    <t>Assets Total</t>
  </si>
  <si>
    <t xml:space="preserve">Income /Assets Total </t>
  </si>
  <si>
    <t>Catholic Charities Support</t>
  </si>
  <si>
    <t>BBT Checking Acct Statement Balance</t>
  </si>
  <si>
    <t>Sold To</t>
  </si>
  <si>
    <t>Payment Type</t>
  </si>
  <si>
    <t>Giant $25</t>
  </si>
  <si>
    <t>Giant $100</t>
  </si>
  <si>
    <t>Weis $25</t>
  </si>
  <si>
    <t>Weis $100</t>
  </si>
  <si>
    <t>Total</t>
  </si>
  <si>
    <t>Total Sales</t>
  </si>
  <si>
    <t>Donations</t>
  </si>
  <si>
    <t>Check / Cash</t>
  </si>
  <si>
    <t>Value</t>
  </si>
  <si>
    <t>Food Card Sales Volume</t>
  </si>
  <si>
    <t>End of Month Food Card Inventory</t>
  </si>
  <si>
    <t>Beginning Month Food Card Inventory</t>
  </si>
  <si>
    <t>Total Deposit</t>
  </si>
  <si>
    <t>Veger</t>
  </si>
  <si>
    <t>Gift Card</t>
  </si>
  <si>
    <t>Mike</t>
  </si>
  <si>
    <t>Deposit Date</t>
  </si>
  <si>
    <t xml:space="preserve">  </t>
  </si>
  <si>
    <t>Fund-Raising Craft Fair</t>
  </si>
  <si>
    <t>None</t>
  </si>
  <si>
    <t>On-File</t>
  </si>
  <si>
    <t>Credit Card Purchases</t>
  </si>
  <si>
    <t>Total Credit Card Charges</t>
  </si>
  <si>
    <t>Total Checks Written</t>
  </si>
  <si>
    <t>Total Gift Card Value</t>
  </si>
  <si>
    <t>Expenses By Category</t>
  </si>
  <si>
    <t>Bank Charge</t>
  </si>
  <si>
    <t>Target</t>
  </si>
  <si>
    <t>Credit Card Payment</t>
  </si>
  <si>
    <t>Aldi</t>
  </si>
  <si>
    <t>Visa</t>
  </si>
  <si>
    <t>Month</t>
  </si>
  <si>
    <t>Balance On-Hand</t>
  </si>
  <si>
    <t>Food Card Balance</t>
  </si>
  <si>
    <t>Patah</t>
  </si>
  <si>
    <t>Gift Cards On-Hand</t>
  </si>
  <si>
    <t>Checks &amp; Bank Payments</t>
  </si>
  <si>
    <t>Credit Card Payments</t>
  </si>
  <si>
    <t>Total Credit Card Payments</t>
  </si>
  <si>
    <t>Baby Closet Expenses</t>
  </si>
  <si>
    <t>Total: Baby Closet Expenses</t>
  </si>
  <si>
    <t>Baby Closet Donations</t>
  </si>
  <si>
    <t>BBT Credit Card Payments &amp; Balance</t>
  </si>
  <si>
    <t>Food Card</t>
  </si>
  <si>
    <t>Food Card / Gift Card Used</t>
  </si>
  <si>
    <t>Food Cards On-Hand</t>
  </si>
  <si>
    <t>Food Cards Used for Parish Needs</t>
  </si>
  <si>
    <t>Checks Uncashed</t>
  </si>
  <si>
    <t>General Donations</t>
  </si>
  <si>
    <t>Deposit  Totals</t>
  </si>
  <si>
    <t>Cashed</t>
  </si>
  <si>
    <t>Uncashed</t>
  </si>
  <si>
    <t>Checks Cashed / Uncashed</t>
  </si>
  <si>
    <t>New Food Cards Purchased</t>
  </si>
  <si>
    <t>N/A</t>
  </si>
  <si>
    <t>Canceled</t>
  </si>
  <si>
    <t>Check</t>
  </si>
  <si>
    <t>Uncashed Checks</t>
  </si>
  <si>
    <t>Checks Issued</t>
  </si>
  <si>
    <t>Checks #s</t>
  </si>
  <si>
    <t>Used</t>
  </si>
  <si>
    <t>Address</t>
  </si>
  <si>
    <t>City / State</t>
  </si>
  <si>
    <t>Zip Code</t>
  </si>
  <si>
    <t>Achille</t>
  </si>
  <si>
    <t>Affenit Family Trust</t>
  </si>
  <si>
    <t>Atkinson, Judith</t>
  </si>
  <si>
    <t>Bachini, Claudette</t>
  </si>
  <si>
    <t>Barnes, Richard &amp; Faye</t>
  </si>
  <si>
    <t>10816 Perrin Circle</t>
  </si>
  <si>
    <t>Spotsylvania VA</t>
  </si>
  <si>
    <t>Berry, Jim &amp; Margie</t>
  </si>
  <si>
    <t>10109 Colchester St</t>
  </si>
  <si>
    <t>Fredericksburg VA</t>
  </si>
  <si>
    <t>Bernard, John &amp; Amy</t>
  </si>
  <si>
    <t>Bennet, Jean &amp; Edgar</t>
  </si>
  <si>
    <t>Benson, Jennifer &amp; Adrian</t>
  </si>
  <si>
    <t>Bettick, Margaret</t>
  </si>
  <si>
    <t>Bishop Denis O'Connel HS</t>
  </si>
  <si>
    <t>Blomsterberg Sheila</t>
  </si>
  <si>
    <t>14100 West Catharpin Rd</t>
  </si>
  <si>
    <t>Boutchyard, D &amp; G</t>
  </si>
  <si>
    <t>5804 jTowles Mill Rd</t>
  </si>
  <si>
    <t>Partlow</t>
  </si>
  <si>
    <t>Brandao, Barbara</t>
  </si>
  <si>
    <t>10717 Cedar Post Lane</t>
  </si>
  <si>
    <t>Butler, Jamison &amp; Maureen</t>
  </si>
  <si>
    <t>9005 Millwood Ct</t>
  </si>
  <si>
    <t>Cioffi Family Trust</t>
  </si>
  <si>
    <t>11350 Savannah Dr</t>
  </si>
  <si>
    <t>Cirino, Ronald &amp; Teresa</t>
  </si>
  <si>
    <t>10612 Robert E Lee Dr</t>
  </si>
  <si>
    <t>Clark, Mark &amp; Maria</t>
  </si>
  <si>
    <t>Cochrane, John &amp; Karen</t>
  </si>
  <si>
    <t>6501 Harbour Point Dr</t>
  </si>
  <si>
    <t>Mineral VA</t>
  </si>
  <si>
    <t>9630 Southlake Drive</t>
  </si>
  <si>
    <t>Crane, Bradford &amp; Joanne</t>
  </si>
  <si>
    <t>6210 N Danford St</t>
  </si>
  <si>
    <t>Day, Timothy &amp; Ana</t>
  </si>
  <si>
    <t>Dennis, Robert &amp; Jessica</t>
  </si>
  <si>
    <t>Delio, Richard &amp;  Carleen</t>
  </si>
  <si>
    <t>100 Washington St</t>
  </si>
  <si>
    <t>Locust Grove VA</t>
  </si>
  <si>
    <t>DeTrane, Frank &amp; Karen</t>
  </si>
  <si>
    <t>10402 Dynasty Ct.</t>
  </si>
  <si>
    <t>Dihlmann, E.G</t>
  </si>
  <si>
    <t>Dominy, Ed</t>
  </si>
  <si>
    <t>34 Hall Lane</t>
  </si>
  <si>
    <t>Dubois, Peter &amp; Linda</t>
  </si>
  <si>
    <t>3801 Breaknock Rd</t>
  </si>
  <si>
    <t>Bumpass VA</t>
  </si>
  <si>
    <t>Dyer, Elizabeth</t>
  </si>
  <si>
    <t>10621 Gannett Ln</t>
  </si>
  <si>
    <t>Ellis, Ann</t>
  </si>
  <si>
    <t>9702 Big Bethal Rd</t>
  </si>
  <si>
    <t>Elstner</t>
  </si>
  <si>
    <t>Evans, Robert &amp; Eleanor</t>
  </si>
  <si>
    <t>Fabris</t>
  </si>
  <si>
    <t>Flynn, Elizabeth</t>
  </si>
  <si>
    <t>5578 Millbrook Ave</t>
  </si>
  <si>
    <t>Fresno CA</t>
  </si>
  <si>
    <t>Foltz, Irene</t>
  </si>
  <si>
    <t>15117 Overlook Rd</t>
  </si>
  <si>
    <t>Galik, Michaeline</t>
  </si>
  <si>
    <t>13006 Crested Ct</t>
  </si>
  <si>
    <t>Goodwin, Daniel &amp; Pauline</t>
  </si>
  <si>
    <t>Hammock Sr,  Joseph &amp; Brenda</t>
  </si>
  <si>
    <t>9521 Post Lane</t>
  </si>
  <si>
    <t>Harry's Ale House</t>
  </si>
  <si>
    <t>Hodges, Donald &amp; Susan</t>
  </si>
  <si>
    <t>7206 Cattail Ct</t>
  </si>
  <si>
    <t>Hokoana, Theodore &amp; Barbara</t>
  </si>
  <si>
    <t>Hook, Jack &amp; Deb</t>
  </si>
  <si>
    <t>10701 Chatham Ridge Way</t>
  </si>
  <si>
    <t>Hopkins, Joseph</t>
  </si>
  <si>
    <t>Huntington, Jon &amp; Kathleen</t>
  </si>
  <si>
    <t>Hybl, Robert &amp; Caroline</t>
  </si>
  <si>
    <t>Ivory, Mark</t>
  </si>
  <si>
    <t>Jenkins, Roger &amp; Marie</t>
  </si>
  <si>
    <t>10219 Catharpin Rd</t>
  </si>
  <si>
    <t>K of C The Fathers Cilinski Assembly # 3568</t>
  </si>
  <si>
    <t>K of C Bishop Keating Council # 12434</t>
  </si>
  <si>
    <t>Kau, Deanna</t>
  </si>
  <si>
    <t>Keenan, John</t>
  </si>
  <si>
    <t>Kennedy, William &amp; Jean</t>
  </si>
  <si>
    <t>Klein, Christine</t>
  </si>
  <si>
    <t>Klugh, Curtis &amp; Karen</t>
  </si>
  <si>
    <t>Knight, George</t>
  </si>
  <si>
    <t>Kozloski, Charles</t>
  </si>
  <si>
    <t>Laine, John</t>
  </si>
  <si>
    <t>11400 Silverleaf Ln</t>
  </si>
  <si>
    <t>Lambert, Mary</t>
  </si>
  <si>
    <t>6828 Massaponax Church Rd</t>
  </si>
  <si>
    <t>LeBrun, Cindy</t>
  </si>
  <si>
    <t>Lemieux, Jim &amp; Jan</t>
  </si>
  <si>
    <t>112 Woodlawn Trail</t>
  </si>
  <si>
    <t>LeVine, Lawrence &amp; Susan</t>
  </si>
  <si>
    <t>6222 Sweetbriar Dr</t>
  </si>
  <si>
    <t>Lees Hill 55 Club</t>
  </si>
  <si>
    <t>Lyon, Laura</t>
  </si>
  <si>
    <t>Macindoe, David &amp; Monica</t>
  </si>
  <si>
    <t>Mauro, Francis &amp; Carol</t>
  </si>
  <si>
    <t>Mayer, John &amp; Teresa</t>
  </si>
  <si>
    <t>McDougal</t>
  </si>
  <si>
    <t>McNamara, Steven &amp; Jill</t>
  </si>
  <si>
    <t>11504 Turining Leaf Ct</t>
  </si>
  <si>
    <t>Melkovitz, Myroslawa</t>
  </si>
  <si>
    <t>106 Hastings Dr</t>
  </si>
  <si>
    <t>Morales, Jose &amp; Carla</t>
  </si>
  <si>
    <t>10404 Edinburgh Dr</t>
  </si>
  <si>
    <t>Munro, Donald &amp; Marilyn</t>
  </si>
  <si>
    <t>Murray</t>
  </si>
  <si>
    <t>Norbutt, Donna</t>
  </si>
  <si>
    <t>3521 Saddlebrooke Dr</t>
  </si>
  <si>
    <t>Orleans, Bistro</t>
  </si>
  <si>
    <t>Osleger, Constance</t>
  </si>
  <si>
    <t>9610 Treemont Ln</t>
  </si>
  <si>
    <t>Ottolini Larry &amp; Harlene</t>
  </si>
  <si>
    <t>6103 Eds Rd</t>
  </si>
  <si>
    <t>Pascale, Joseph &amp; Alice</t>
  </si>
  <si>
    <t>6936 Versaille Dr</t>
  </si>
  <si>
    <t>Poole, Vivian</t>
  </si>
  <si>
    <t>8223 Walnut Ridge</t>
  </si>
  <si>
    <t>Fairfax Station VA</t>
  </si>
  <si>
    <t>Purtell, Christine</t>
  </si>
  <si>
    <t>111 Mt Vernon Ct</t>
  </si>
  <si>
    <t>Rekdal, Peter &amp; Margaret</t>
  </si>
  <si>
    <t>Rice, John &amp; Marjean</t>
  </si>
  <si>
    <t>Rooney, John &amp; Ellen</t>
  </si>
  <si>
    <t>Sablon-Harrington, Susan</t>
  </si>
  <si>
    <t>Schwartz, Vera</t>
  </si>
  <si>
    <t>Shomberger, Stephen &amp; Katherine</t>
  </si>
  <si>
    <t>Sinkora, Edward &amp; Valda</t>
  </si>
  <si>
    <t>Snowman, Rebecca</t>
  </si>
  <si>
    <t>Steinbronn</t>
  </si>
  <si>
    <t>Stello, Patricia</t>
  </si>
  <si>
    <t>Storm, Matthew</t>
  </si>
  <si>
    <t>10740-C Courthouse Rd</t>
  </si>
  <si>
    <t>Stover, Lynn &amp; Susan</t>
  </si>
  <si>
    <t>8620 Lee Jackson Circle</t>
  </si>
  <si>
    <t>Styka, Michael &amp; Kathleen</t>
  </si>
  <si>
    <t>Sumner, Christine</t>
  </si>
  <si>
    <t>Taubert, Robert &amp; Nancy</t>
  </si>
  <si>
    <t>P O ox 3634</t>
  </si>
  <si>
    <t>Theberge, Stephen &amp; Christina</t>
  </si>
  <si>
    <t>11920 Gardenia Dr</t>
  </si>
  <si>
    <t>Thompson, Steven &amp; Mary</t>
  </si>
  <si>
    <t>10404 Moore Ct</t>
  </si>
  <si>
    <t>Tuning, Nancy</t>
  </si>
  <si>
    <t>Van Dusen</t>
  </si>
  <si>
    <t>Van Nostrand,  Randy &amp; Rebecca</t>
  </si>
  <si>
    <t>5400 S Oaks Ave</t>
  </si>
  <si>
    <t>Wallace, John</t>
  </si>
  <si>
    <t>Wenzel, Paul &amp; Mary</t>
  </si>
  <si>
    <t>14121 Cedar Plantation Rd</t>
  </si>
  <si>
    <t>Willging, Vincent &amp; Yvonne</t>
  </si>
  <si>
    <t>9701 Danford Ct</t>
  </si>
  <si>
    <t>Wood, Silvana</t>
  </si>
  <si>
    <t>11205 Kenyon Ln</t>
  </si>
  <si>
    <t>Wunch</t>
  </si>
  <si>
    <t>Yates, Theresa</t>
  </si>
  <si>
    <t>5524 Elder St</t>
  </si>
  <si>
    <t>* Letter Sent</t>
  </si>
  <si>
    <t>* NOTE: Anything $250 and over receives a "Thank You Letter".</t>
  </si>
  <si>
    <t>St. Jude's Church</t>
  </si>
  <si>
    <t>St. Matthew's Church</t>
  </si>
  <si>
    <t>Yes</t>
  </si>
  <si>
    <t>No</t>
  </si>
  <si>
    <t xml:space="preserve">Veger, </t>
  </si>
  <si>
    <t>St. Matthew's Church Giving Tree</t>
  </si>
  <si>
    <t>St. Patrick's Church</t>
  </si>
  <si>
    <t xml:space="preserve">Miller, </t>
  </si>
  <si>
    <t xml:space="preserve">Otal, </t>
  </si>
  <si>
    <t>General Cash Donations - Baby Closet</t>
  </si>
  <si>
    <t>Moulton,</t>
  </si>
  <si>
    <t xml:space="preserve">Sawyer, </t>
  </si>
  <si>
    <t xml:space="preserve">Young, </t>
  </si>
  <si>
    <t>Ivory, Mark &amp; Danya</t>
  </si>
  <si>
    <t>Food - Parish</t>
  </si>
  <si>
    <t>Payment Made for Previous Month</t>
  </si>
  <si>
    <t>Credit Card Unpaid Balance from Previous Month</t>
  </si>
  <si>
    <t>Balance Unpaid for Current Month</t>
  </si>
  <si>
    <t>Unpaid Balance</t>
  </si>
  <si>
    <t>Credit Card Not Paid this Month</t>
  </si>
  <si>
    <t>Melkovitz, Joseph &amp; Myroslawa</t>
  </si>
  <si>
    <t>Baby Closet - Supplies</t>
  </si>
  <si>
    <t>Shelter / Rent-Parish</t>
  </si>
  <si>
    <t>Baby Closet - Assistance</t>
  </si>
  <si>
    <t>Total - Those We Served (Community)</t>
  </si>
  <si>
    <t>St Jude's Pantry Reimbursements</t>
  </si>
  <si>
    <t>Fund Raising - Food Card Sales</t>
  </si>
  <si>
    <t>Assets - End of FY Total</t>
  </si>
  <si>
    <t>FY Total Operating Expenses</t>
  </si>
  <si>
    <t>Total Funds</t>
  </si>
  <si>
    <t>Funds Distribution</t>
  </si>
  <si>
    <t>Total Balance</t>
  </si>
  <si>
    <t>Food Card Sales</t>
  </si>
  <si>
    <t>General Donationss</t>
  </si>
  <si>
    <t>St. Matthew Donations</t>
  </si>
  <si>
    <t>St. Patrick Donations</t>
  </si>
  <si>
    <t>SVDP Member Donations</t>
  </si>
  <si>
    <t>SVDP Member Donation</t>
  </si>
  <si>
    <t>Paid</t>
  </si>
  <si>
    <t>VOID</t>
  </si>
  <si>
    <t>SVdP Society</t>
  </si>
  <si>
    <t>Income Summary for November 2020</t>
  </si>
  <si>
    <t xml:space="preserve"> Food Card Sales - December 2020</t>
  </si>
  <si>
    <t>Not Paid</t>
  </si>
  <si>
    <t>St. Patrick Donation</t>
  </si>
  <si>
    <t>St. Patrick</t>
  </si>
  <si>
    <t>St. Matthew</t>
  </si>
  <si>
    <t>St. Matthew Donation</t>
  </si>
  <si>
    <t>FY Expenses</t>
  </si>
  <si>
    <t>Total Food Cards Used for FY Expenses</t>
  </si>
  <si>
    <t>Total FY Expenses</t>
  </si>
  <si>
    <t>Total FY Income</t>
  </si>
  <si>
    <t>Beginning Balance</t>
  </si>
  <si>
    <t>Food Donations (in lbs)</t>
  </si>
  <si>
    <t>"In-Kind" Food Value</t>
  </si>
  <si>
    <t>"In-Kind" Clothing Donations (Coats)</t>
  </si>
  <si>
    <t>"In-Kind" Clothing Value</t>
  </si>
  <si>
    <t>Calendar Year 2020 Donations</t>
  </si>
  <si>
    <t>Friends of SFC SVdP Donations</t>
  </si>
  <si>
    <t>Friends of SFC SVdP Donationss</t>
  </si>
  <si>
    <t>Operating Expenses (Special Works)</t>
  </si>
  <si>
    <t>Ending Bank Balance</t>
  </si>
  <si>
    <t>Actual Balance</t>
  </si>
  <si>
    <t>Bank Fee</t>
  </si>
  <si>
    <t>Pending</t>
  </si>
  <si>
    <t>Bernice</t>
  </si>
  <si>
    <t>Voided</t>
  </si>
  <si>
    <t>Gordon</t>
  </si>
  <si>
    <t>Herdreck</t>
  </si>
  <si>
    <t>Adams</t>
  </si>
  <si>
    <t>Food Pantry</t>
  </si>
  <si>
    <t>Food Cards</t>
  </si>
  <si>
    <t>In-Kind Income</t>
  </si>
  <si>
    <t>Distribution of Support Totals</t>
  </si>
  <si>
    <t>Pantry Food Distribution Totals</t>
  </si>
  <si>
    <t>Total Support Provided</t>
  </si>
  <si>
    <t xml:space="preserve">Other Support </t>
  </si>
  <si>
    <t>Operating Expenses - Professional Fees</t>
  </si>
  <si>
    <t xml:space="preserve">Operating Expenses - Maintenance </t>
  </si>
  <si>
    <t>Operating Expenses - Printing, Publications, postage, and shipping</t>
  </si>
  <si>
    <t>Operating Expenses - Pantry Supplies</t>
  </si>
  <si>
    <t>Payment of Credit</t>
  </si>
  <si>
    <t>Operating Expenses (Special Works - Credit Card Payment)</t>
  </si>
  <si>
    <t xml:space="preserve">Operating Expenses - Rent, Utilities, and Maintenance </t>
  </si>
  <si>
    <t>Part II - Balanced Sheets</t>
  </si>
  <si>
    <t>Part III - Statement of Program Service Accomplishments</t>
  </si>
  <si>
    <t>Part I - Revenue</t>
  </si>
  <si>
    <t>Part 1 - Expenses</t>
  </si>
  <si>
    <t>Part I - Net Assets</t>
  </si>
  <si>
    <t>Line 21: Net Assets or Fund Balances</t>
  </si>
  <si>
    <t>Line 32: Total program service expenses</t>
  </si>
  <si>
    <t>Line 1: Contributions, gifts, grants,and similar amounts received - Donations, In-Kind Food, Baby Supplies, and Clothes</t>
  </si>
  <si>
    <t>Line 7c: Gross Profit</t>
  </si>
  <si>
    <t>Line 7b: Cost of goods sold</t>
  </si>
  <si>
    <t>Line 7a: Gross sales of inventory - Food Card sales</t>
  </si>
  <si>
    <t>Line 9: Total Revenue</t>
  </si>
  <si>
    <t>Line 17: Total Expenses</t>
  </si>
  <si>
    <t xml:space="preserve">Line 10: Grants and similar amounts paid - Food, Baby Supplies and other support provided </t>
  </si>
  <si>
    <t>Line 13: Professional fees, and other payments made to independent contractor</t>
  </si>
  <si>
    <t>Line 14: Occupancy, rent, utilities, and maintenance</t>
  </si>
  <si>
    <t>Line 15: Printing, publications, postage, and shipping</t>
  </si>
  <si>
    <t>Line 16: Other expenses - Supplemental food supplies, Fund Raising event expenses, Administrative Operating expenses</t>
  </si>
  <si>
    <t>Line 19: Net assets or fund balances at beginning of year</t>
  </si>
  <si>
    <t xml:space="preserve">Line 18: Excess or (deficit) for year </t>
  </si>
  <si>
    <t xml:space="preserve">Line 20: Other changes in net assets or fund balances </t>
  </si>
  <si>
    <t>Line 22B: Cash, savings, and investments - Balance in checking account</t>
  </si>
  <si>
    <t>Line 24B: Other assets - Food Card balance on-hand, Food inventory value, and Baby supplies inventory</t>
  </si>
  <si>
    <t>Line 27: Net assets or fund balances</t>
  </si>
  <si>
    <t>Cards Sold</t>
  </si>
  <si>
    <t>New Cards Purchased</t>
  </si>
  <si>
    <t>Totals</t>
  </si>
  <si>
    <t>Line 28a: Food for the poor, elderly and infirmed</t>
  </si>
  <si>
    <t>Line 29a: Utilities assistance for the poor, elderly, and infirmed</t>
  </si>
  <si>
    <t>Line 30a: Other assistance for the poor, elderly, and infirmed which includes clothing, baby supplies, medical, rent, transportation, and other necessary assistance as needed</t>
  </si>
  <si>
    <t>Food Cards Used for Parish</t>
  </si>
  <si>
    <t>Carryover</t>
  </si>
  <si>
    <t>Monthly Balance of Supplies</t>
  </si>
  <si>
    <t>Value of Inventory On-Hand</t>
  </si>
  <si>
    <t xml:space="preserve">Reinhart </t>
  </si>
  <si>
    <t>Gregory, Paul &amp; Melissa</t>
  </si>
  <si>
    <t>NOV 2020</t>
  </si>
  <si>
    <t>DEC 2020</t>
  </si>
  <si>
    <t>FY TOTALS</t>
  </si>
  <si>
    <t>CALENDAR YEAR TOTALS</t>
  </si>
  <si>
    <r>
      <t>Those We Served (</t>
    </r>
    <r>
      <rPr>
        <b/>
        <sz val="12"/>
        <color rgb="FF0070C0"/>
        <rFont val="Calibri"/>
        <family val="2"/>
        <scheme val="minor"/>
      </rPr>
      <t>Parish</t>
    </r>
    <r>
      <rPr>
        <b/>
        <sz val="12"/>
        <color theme="1"/>
        <rFont val="Calibri"/>
        <family val="2"/>
        <scheme val="minor"/>
      </rPr>
      <t>)</t>
    </r>
  </si>
  <si>
    <r>
      <t>Those We Served (</t>
    </r>
    <r>
      <rPr>
        <b/>
        <sz val="12"/>
        <color rgb="FF0070C0"/>
        <rFont val="Calibri"/>
        <family val="2"/>
        <scheme val="minor"/>
      </rPr>
      <t>Community</t>
    </r>
    <r>
      <rPr>
        <b/>
        <sz val="12"/>
        <rFont val="Calibri"/>
        <family val="2"/>
        <scheme val="minor"/>
      </rPr>
      <t>)</t>
    </r>
  </si>
  <si>
    <r>
      <t>Operating Expenses (</t>
    </r>
    <r>
      <rPr>
        <b/>
        <sz val="12"/>
        <color rgb="FF0070C0"/>
        <rFont val="Calibri"/>
        <family val="2"/>
        <scheme val="minor"/>
      </rPr>
      <t>Special Works</t>
    </r>
    <r>
      <rPr>
        <b/>
        <sz val="12"/>
        <color theme="1"/>
        <rFont val="Calibri"/>
        <family val="2"/>
        <scheme val="minor"/>
      </rPr>
      <t>)</t>
    </r>
  </si>
  <si>
    <t>Membership Type</t>
  </si>
  <si>
    <t>Phone #</t>
  </si>
  <si>
    <t>E-Mail</t>
  </si>
  <si>
    <t>Activity</t>
  </si>
  <si>
    <t>Ahart, Charlie</t>
  </si>
  <si>
    <t>V</t>
  </si>
  <si>
    <t>AV</t>
  </si>
  <si>
    <t>Carlson, Don</t>
  </si>
  <si>
    <t>Ivory, Danya</t>
  </si>
  <si>
    <t>540-582-3922</t>
  </si>
  <si>
    <t>charlesp.ahart@gmail.com</t>
  </si>
  <si>
    <t>HV</t>
  </si>
  <si>
    <t>BC</t>
  </si>
  <si>
    <t>PMgr</t>
  </si>
  <si>
    <t>papabelieves1@verizon.net</t>
  </si>
  <si>
    <t>540-220-0156</t>
  </si>
  <si>
    <t>Buccigrossi, John</t>
  </si>
  <si>
    <t>540-538-1914</t>
  </si>
  <si>
    <t>carlsondv@comcast.net</t>
  </si>
  <si>
    <t>Treas</t>
  </si>
  <si>
    <t>Dyer, Andrea</t>
  </si>
  <si>
    <t>540-785-4281</t>
  </si>
  <si>
    <t>ebbe91@yahoo.com</t>
  </si>
  <si>
    <t>540-891-6414</t>
  </si>
  <si>
    <t>annandphilellis@yahoo.com</t>
  </si>
  <si>
    <t>Fay, Lilian</t>
  </si>
  <si>
    <t>Father Eversole</t>
  </si>
  <si>
    <t>SA</t>
  </si>
  <si>
    <t>540-898-4769 (C); 540-840-3760 (H)</t>
  </si>
  <si>
    <t>familyed1@hotmail.com</t>
  </si>
  <si>
    <t>Goins, Joan</t>
  </si>
  <si>
    <t>540-273-2910</t>
  </si>
  <si>
    <t>joangoins2015@gmail.com</t>
  </si>
  <si>
    <t>keithhomza@msn.com</t>
  </si>
  <si>
    <t>Homza, Keith</t>
  </si>
  <si>
    <t>540-846-2251 (C); 540-898-4599(H)</t>
  </si>
  <si>
    <t>Hook, Deb</t>
  </si>
  <si>
    <t>703-401-2257</t>
  </si>
  <si>
    <t>dhook613@yahoo.com</t>
  </si>
  <si>
    <t>540-207-2402</t>
  </si>
  <si>
    <t>danya.ivory@yahoo.com</t>
  </si>
  <si>
    <t>Juszczak, Ashley</t>
  </si>
  <si>
    <t>Juszczak, Matthew</t>
  </si>
  <si>
    <t>540-840-6923</t>
  </si>
  <si>
    <t>540-761-9477</t>
  </si>
  <si>
    <t>ajuszczak1988@gmail.com</t>
  </si>
  <si>
    <t>matthew j31@yahoo.com</t>
  </si>
  <si>
    <t>540-760-5180 (C); 540-898-2839 (H)</t>
  </si>
  <si>
    <t>dmtkau@verizon.net</t>
  </si>
  <si>
    <t>ALM</t>
  </si>
  <si>
    <t>Kirsch, Doris</t>
  </si>
  <si>
    <t>540-741-3740 (C); 540-972-9421 (H)</t>
  </si>
  <si>
    <t>doris.kirsch@mwhc.com</t>
  </si>
  <si>
    <t>SP</t>
  </si>
  <si>
    <t>Legaz, Barbara</t>
  </si>
  <si>
    <t>540-582-8958</t>
  </si>
  <si>
    <t>clackingpines@yahoo.com</t>
  </si>
  <si>
    <t>Love, Kathy</t>
  </si>
  <si>
    <t>703-725-5561 (C); 540-898-5381 (H)</t>
  </si>
  <si>
    <t>itcandus@aol.com</t>
  </si>
  <si>
    <t>March, Michael</t>
  </si>
  <si>
    <t>540-903-1379</t>
  </si>
  <si>
    <t>mwmarch@verizon.net</t>
  </si>
  <si>
    <t>Mason, Annie</t>
  </si>
  <si>
    <t>540-842-6970 (C); 540-898-4568 (H)</t>
  </si>
  <si>
    <t>amason4932@gmail.com</t>
  </si>
  <si>
    <t>Ostrander, Rex</t>
  </si>
  <si>
    <t>540-842-7089</t>
  </si>
  <si>
    <t>ostrander.rex@gmail.com</t>
  </si>
  <si>
    <t>aotal@verizon.net</t>
  </si>
  <si>
    <t>202-365-2407(C); 540-891-5476 (H)</t>
  </si>
  <si>
    <t>Otal, Alina</t>
  </si>
  <si>
    <t>Paredes, Fatima</t>
  </si>
  <si>
    <t>540-388-1246</t>
  </si>
  <si>
    <t>pfatima301@gmail.com</t>
  </si>
  <si>
    <t>540-940-0843</t>
  </si>
  <si>
    <t>Paredes, Rhina</t>
  </si>
  <si>
    <t>2wcsctr9@gmail.com</t>
  </si>
  <si>
    <t>540-388-8736 (C)</t>
  </si>
  <si>
    <t>Scharett, Dave</t>
  </si>
  <si>
    <t>jwninc@aol.com</t>
  </si>
  <si>
    <t>540-899-6404</t>
  </si>
  <si>
    <t>Walsh, Jim</t>
  </si>
  <si>
    <t xml:space="preserve">Saint Faustina Conference, Saint Vincent de Paul Society (SFC SVdP) Members </t>
  </si>
  <si>
    <t>Gibbons, Mary</t>
  </si>
  <si>
    <t>540-779-4300</t>
  </si>
  <si>
    <t>SS</t>
  </si>
  <si>
    <t>Franks, Deborah</t>
  </si>
  <si>
    <t>540 621-6661</t>
  </si>
  <si>
    <t xml:space="preserve">Manarc2014@gmail.com </t>
  </si>
  <si>
    <t>Miller, Melissa</t>
  </si>
  <si>
    <t>703 303-7368</t>
  </si>
  <si>
    <t>mmpearljam@gmail.com</t>
  </si>
  <si>
    <t>Morris, John</t>
  </si>
  <si>
    <t>540 842-3138</t>
  </si>
  <si>
    <t>morrisjohn4@gmail.com</t>
  </si>
  <si>
    <t>PV, GE</t>
  </si>
  <si>
    <t>Bshop, Ron &amp; Susan</t>
  </si>
  <si>
    <t>Nichols, Christopher &amp; Marie</t>
  </si>
  <si>
    <t xml:space="preserve">Warner, </t>
  </si>
  <si>
    <t xml:space="preserve">Newcomers &amp; Old Friends, Inc in Fredericksburg </t>
  </si>
  <si>
    <t xml:space="preserve">Gobbeille, </t>
  </si>
  <si>
    <t>Schual, Jr.</t>
  </si>
  <si>
    <t>Michaux,</t>
  </si>
  <si>
    <t>St Patrick's Church</t>
  </si>
  <si>
    <t>Craft Fair</t>
  </si>
  <si>
    <t>K of C Council #   St Judes</t>
  </si>
  <si>
    <t>Pisanti, Jo-Ann</t>
  </si>
  <si>
    <t>Eversole, Fr</t>
  </si>
  <si>
    <t>Conner, Steve &amp; Pat</t>
  </si>
  <si>
    <t>Ahart, Charles</t>
  </si>
  <si>
    <t xml:space="preserve">Ziegier, </t>
  </si>
  <si>
    <t xml:space="preserve">Parks, </t>
  </si>
  <si>
    <t xml:space="preserve">Schumacher, </t>
  </si>
  <si>
    <t>St Patrick's Day Dinner &amp; Auction</t>
  </si>
  <si>
    <t>Chancellor Elementary School</t>
  </si>
  <si>
    <t>Danya</t>
  </si>
  <si>
    <t xml:space="preserve">Case, </t>
  </si>
  <si>
    <t>Thompson, Paul &amp; Sharlene</t>
  </si>
  <si>
    <t xml:space="preserve">Latta, James &amp; Andrea  </t>
  </si>
  <si>
    <t>Letter Sent</t>
  </si>
  <si>
    <t>Mueller, Gregory &amp; Charmaine</t>
  </si>
  <si>
    <t>Sidelko, Robert &amp; Phyllis</t>
  </si>
  <si>
    <t>11505 Valor Bridge Ct</t>
  </si>
  <si>
    <t>32411 Gadsden Ln</t>
  </si>
  <si>
    <t>22508-2958</t>
  </si>
  <si>
    <t>Power, George &amp; Vang</t>
  </si>
  <si>
    <t>2802 Turnbull Cove Drive</t>
  </si>
  <si>
    <t>New Smyrna FL</t>
  </si>
  <si>
    <t>"In Kind" Miscellaneous Donations</t>
  </si>
  <si>
    <t>Miscellaneous Items</t>
  </si>
  <si>
    <t>"In-Kind" Miscellaneous</t>
  </si>
  <si>
    <t>"In-Kind" Total</t>
  </si>
  <si>
    <t>Dsitribution of Products</t>
  </si>
  <si>
    <t>Baby Closet Support Totals</t>
  </si>
  <si>
    <t>Miscellaneous Donated Items</t>
  </si>
  <si>
    <t>Support Provided</t>
  </si>
  <si>
    <t>ACH Community Foundation</t>
  </si>
  <si>
    <t>"In-Kind" Clothing Donations Other</t>
  </si>
  <si>
    <t>Total In-Kind Donations</t>
  </si>
  <si>
    <t>Donated Baby Closet Supplies / Items</t>
  </si>
  <si>
    <t>Main Acct</t>
  </si>
  <si>
    <t>K of C Battlefield Council # 10246</t>
  </si>
  <si>
    <t>Hill, James &amp; Phyllis</t>
  </si>
  <si>
    <t>Fletcher, Herman</t>
  </si>
  <si>
    <t>General Cash Donations - SFC SVdP</t>
  </si>
  <si>
    <t>Unpaid Credit Card</t>
  </si>
  <si>
    <t>Actual End of Month Balance</t>
  </si>
  <si>
    <t xml:space="preserve">SFC SVdP Assistance </t>
  </si>
  <si>
    <t>Morris, Laura</t>
  </si>
  <si>
    <t>Vice President</t>
  </si>
  <si>
    <t>SFC SVdP Members</t>
  </si>
  <si>
    <t>Saint Faustina Conference, Saint Vincent de Paul Society (SFC SVdP) Officiers</t>
  </si>
  <si>
    <t>Latta, James &amp; Andrea</t>
  </si>
  <si>
    <t>12806 Wilderness Lane</t>
  </si>
  <si>
    <t>Weierbach, Maureen</t>
  </si>
  <si>
    <t>5161 Dominion Dr</t>
  </si>
  <si>
    <t>Operating Expenses - Rent, Utilities, and Maintenance</t>
  </si>
  <si>
    <t>ST FAUSTINA CONFERENCE ST VINCENT de PAUL
MONTHLY STATEMENT</t>
  </si>
  <si>
    <t>Food / Gift Cards Used</t>
  </si>
  <si>
    <t xml:space="preserve"> MARCH 2021</t>
  </si>
  <si>
    <t xml:space="preserve"> MAY 2021</t>
  </si>
  <si>
    <t>SEPTMBER 2021</t>
  </si>
  <si>
    <t xml:space="preserve"> DECEMBER 2020</t>
  </si>
  <si>
    <t>JANUARY 2021</t>
  </si>
  <si>
    <t>FEBRUARY 2021</t>
  </si>
  <si>
    <t>OCTOBER 2020</t>
  </si>
  <si>
    <t>Actual Carryover from FY2020</t>
  </si>
  <si>
    <t>Payments made 10/   &amp;  10/  /2020</t>
  </si>
  <si>
    <t>NOVEMBER 2020</t>
  </si>
  <si>
    <t>Payments made  12/  /2020</t>
  </si>
  <si>
    <t>Payments made  1/   &amp; 1/  /2021</t>
  </si>
  <si>
    <t>Payments made  2/   &amp; 2/  /2021</t>
  </si>
  <si>
    <t>Payments made  3/   - 3/  /2021</t>
  </si>
  <si>
    <t>APRIL 2021</t>
  </si>
  <si>
    <t>Payment made  4/  &amp; 4/  /2021</t>
  </si>
  <si>
    <t>Payments made  5 /   &amp; 5/  /2021</t>
  </si>
  <si>
    <t>JUNE 2021</t>
  </si>
  <si>
    <t>Payments made  6/   &amp; 6/  /2021</t>
  </si>
  <si>
    <t>JULY 2021</t>
  </si>
  <si>
    <t>Payments made  7/   &amp; 7/  /2021</t>
  </si>
  <si>
    <t>AUGUST 2021</t>
  </si>
  <si>
    <t>Payments made   8/   &amp; 8/  /2021</t>
  </si>
  <si>
    <t>Payments made 9/   &amp; 9/  /2021</t>
  </si>
  <si>
    <t>End JANUARY 2021</t>
  </si>
  <si>
    <t>End FEBRUARY 2021</t>
  </si>
  <si>
    <t>End MARCH 2021</t>
  </si>
  <si>
    <t>End APRIL 2021</t>
  </si>
  <si>
    <t>End MAY 2021</t>
  </si>
  <si>
    <t>End JUNE 2021</t>
  </si>
  <si>
    <t>End JULY 2021</t>
  </si>
  <si>
    <t>End AUGUST 2021</t>
  </si>
  <si>
    <t>End SEPTEMBER 2021</t>
  </si>
  <si>
    <t xml:space="preserve"> OCTOBER 2020</t>
  </si>
  <si>
    <t>End OCTOBER 2020</t>
  </si>
  <si>
    <t>END NOVEMBER 2020</t>
  </si>
  <si>
    <t>DECEMBER 2020</t>
  </si>
  <si>
    <t>End DECEMBER 2020</t>
  </si>
  <si>
    <t>MARCH 2021</t>
  </si>
  <si>
    <t>MAY 2021</t>
  </si>
  <si>
    <t>SEPTEMBER 2021</t>
  </si>
  <si>
    <t xml:space="preserve"> October 2020</t>
  </si>
  <si>
    <t>Income Summary for October 2020</t>
  </si>
  <si>
    <t>End October 2020</t>
  </si>
  <si>
    <t xml:space="preserve"> November 2020</t>
  </si>
  <si>
    <t>End November 2020</t>
  </si>
  <si>
    <t xml:space="preserve"> December 2020</t>
  </si>
  <si>
    <t>Income Summary December 2020</t>
  </si>
  <si>
    <t>End December 2020</t>
  </si>
  <si>
    <t xml:space="preserve"> January 2021</t>
  </si>
  <si>
    <t>Income Summary January 2021</t>
  </si>
  <si>
    <t>End January 2021</t>
  </si>
  <si>
    <t>Febuary 2021</t>
  </si>
  <si>
    <t>Income Summary February 2021</t>
  </si>
  <si>
    <t>End Febuary 2021</t>
  </si>
  <si>
    <t xml:space="preserve"> March 2021</t>
  </si>
  <si>
    <t>Income Summary March 2021</t>
  </si>
  <si>
    <t>End March 2021</t>
  </si>
  <si>
    <t xml:space="preserve"> April 2021</t>
  </si>
  <si>
    <t>Income Summary April 2021</t>
  </si>
  <si>
    <t>End April 2021</t>
  </si>
  <si>
    <t xml:space="preserve"> May 2021</t>
  </si>
  <si>
    <t>Income Summary May 2021</t>
  </si>
  <si>
    <t>End May 2021</t>
  </si>
  <si>
    <t xml:space="preserve"> June 2021</t>
  </si>
  <si>
    <t>Income Summary June 2021</t>
  </si>
  <si>
    <t>End June 2021</t>
  </si>
  <si>
    <t xml:space="preserve"> July 2021</t>
  </si>
  <si>
    <t>Income Summary July 2021</t>
  </si>
  <si>
    <t>End July 2021</t>
  </si>
  <si>
    <t xml:space="preserve"> August 2021</t>
  </si>
  <si>
    <t>Income Summary August 2021</t>
  </si>
  <si>
    <t>End August 2021</t>
  </si>
  <si>
    <t xml:space="preserve"> September 2021</t>
  </si>
  <si>
    <t>Income Summary September 2021</t>
  </si>
  <si>
    <t>End September 2021</t>
  </si>
  <si>
    <t xml:space="preserve"> Food Card Sales - September 2021</t>
  </si>
  <si>
    <t xml:space="preserve"> Food Card Sales - August 2021</t>
  </si>
  <si>
    <t xml:space="preserve"> Food Card Sales - July 2021</t>
  </si>
  <si>
    <t xml:space="preserve"> Food Card Sales - June 2021</t>
  </si>
  <si>
    <t xml:space="preserve"> Food Card Sales - May 2021</t>
  </si>
  <si>
    <t xml:space="preserve"> Food Card Sales - April 2021</t>
  </si>
  <si>
    <t xml:space="preserve"> Food Card Sales - March 2021</t>
  </si>
  <si>
    <t xml:space="preserve"> Food Card Sales - February 2021</t>
  </si>
  <si>
    <t xml:space="preserve"> Food Card Sales - January 2021</t>
  </si>
  <si>
    <t xml:space="preserve"> Food Card Sales - November 2020</t>
  </si>
  <si>
    <t xml:space="preserve"> Food Card Sales - October 2020</t>
  </si>
  <si>
    <t>Livelsburger, David</t>
  </si>
  <si>
    <t>Bank Balance Carryover - $9,306.30
 From Previous FY</t>
  </si>
  <si>
    <t>St Matthew Church</t>
  </si>
  <si>
    <t>CK# 2551 - Transfer of funds for Food Pantry Donation</t>
  </si>
  <si>
    <t>John M. Buccigrossi</t>
  </si>
  <si>
    <t>CK# 2463 - Reimbursement for gas used for SVdP Assistance</t>
  </si>
  <si>
    <t>PayPal</t>
  </si>
  <si>
    <t xml:space="preserve">Transfer Donations from PayPal to SVdP </t>
  </si>
  <si>
    <t>Deputy Treas</t>
  </si>
  <si>
    <t>HV, Prl</t>
  </si>
  <si>
    <t>Whittaker, Amy</t>
  </si>
  <si>
    <t>SEC, CCCS</t>
  </si>
  <si>
    <t>HV, MCS</t>
  </si>
  <si>
    <t>NVV</t>
  </si>
  <si>
    <t>GE, GPTA</t>
  </si>
  <si>
    <t>PA, CC, SP</t>
  </si>
  <si>
    <r>
      <rPr>
        <b/>
        <sz val="12"/>
        <rFont val="Calibri"/>
        <family val="2"/>
        <scheme val="minor"/>
      </rPr>
      <t xml:space="preserve">Officers: </t>
    </r>
    <r>
      <rPr>
        <b/>
        <sz val="12"/>
        <color rgb="FFFF0000"/>
        <rFont val="Calibri"/>
        <family val="2"/>
        <scheme val="minor"/>
      </rPr>
      <t>Pres</t>
    </r>
    <r>
      <rPr>
        <sz val="12"/>
        <rFont val="Calibri"/>
        <family val="2"/>
        <scheme val="minor"/>
      </rPr>
      <t xml:space="preserve"> - President; </t>
    </r>
    <r>
      <rPr>
        <b/>
        <sz val="12"/>
        <color rgb="FFFF0000"/>
        <rFont val="Calibri"/>
        <family val="2"/>
        <scheme val="minor"/>
      </rPr>
      <t>VP</t>
    </r>
    <r>
      <rPr>
        <sz val="12"/>
        <rFont val="Calibri"/>
        <family val="2"/>
        <scheme val="minor"/>
      </rPr>
      <t xml:space="preserve"> - Vice President; </t>
    </r>
    <r>
      <rPr>
        <b/>
        <sz val="12"/>
        <color rgb="FFFF0000"/>
        <rFont val="Calibri"/>
        <family val="2"/>
        <scheme val="minor"/>
      </rPr>
      <t>Treas</t>
    </r>
    <r>
      <rPr>
        <sz val="12"/>
        <rFont val="Calibri"/>
        <family val="2"/>
        <scheme val="minor"/>
      </rPr>
      <t xml:space="preserve"> - Treasurer; </t>
    </r>
    <r>
      <rPr>
        <b/>
        <sz val="12"/>
        <color rgb="FFFF0000"/>
        <rFont val="Calibri"/>
        <family val="2"/>
        <scheme val="minor"/>
      </rPr>
      <t>Asst Treas</t>
    </r>
    <r>
      <rPr>
        <sz val="12"/>
        <rFont val="Calibri"/>
        <family val="2"/>
        <scheme val="minor"/>
      </rPr>
      <t xml:space="preserve"> - Deputy Treasurer; </t>
    </r>
    <r>
      <rPr>
        <b/>
        <sz val="12"/>
        <color rgb="FFFF0000"/>
        <rFont val="Calibri"/>
        <family val="2"/>
        <scheme val="minor"/>
      </rPr>
      <t>SEC</t>
    </r>
    <r>
      <rPr>
        <sz val="12"/>
        <rFont val="Calibri"/>
        <family val="2"/>
        <scheme val="minor"/>
      </rPr>
      <t xml:space="preserve"> - Secretary; </t>
    </r>
    <r>
      <rPr>
        <b/>
        <sz val="12"/>
        <color rgb="FFFF0000"/>
        <rFont val="Calibri"/>
        <family val="2"/>
        <scheme val="minor"/>
      </rPr>
      <t>PA</t>
    </r>
    <r>
      <rPr>
        <sz val="12"/>
        <rFont val="Calibri"/>
        <family val="2"/>
        <scheme val="minor"/>
      </rPr>
      <t xml:space="preserve"> - Public Affairs; </t>
    </r>
    <r>
      <rPr>
        <b/>
        <sz val="12"/>
        <color rgb="FFFF0000"/>
        <rFont val="Calibri"/>
        <family val="2"/>
        <scheme val="minor"/>
      </rPr>
      <t>RT</t>
    </r>
    <r>
      <rPr>
        <sz val="12"/>
        <rFont val="Calibri"/>
        <family val="2"/>
        <scheme val="minor"/>
      </rPr>
      <t xml:space="preserve"> - Recruitment and Training; Pantry Manager; </t>
    </r>
    <r>
      <rPr>
        <b/>
        <sz val="12"/>
        <color rgb="FFFF0000"/>
        <rFont val="Calibri"/>
        <family val="2"/>
        <scheme val="minor"/>
      </rPr>
      <t>HMgr</t>
    </r>
    <r>
      <rPr>
        <sz val="12"/>
        <rFont val="Calibri"/>
        <family val="2"/>
        <scheme val="minor"/>
      </rPr>
      <t xml:space="preserve"> - Home Visit Manager; </t>
    </r>
    <r>
      <rPr>
        <b/>
        <sz val="12"/>
        <color rgb="FFFF0000"/>
        <rFont val="Calibri"/>
        <family val="2"/>
        <scheme val="minor"/>
      </rPr>
      <t>SEMgr</t>
    </r>
    <r>
      <rPr>
        <sz val="12"/>
        <rFont val="Calibri"/>
        <family val="2"/>
        <scheme val="minor"/>
      </rPr>
      <t xml:space="preserve"> - Special Events Manager</t>
    </r>
  </si>
  <si>
    <t>President, HV</t>
  </si>
  <si>
    <t>HVMgr</t>
  </si>
  <si>
    <t>CC, PA</t>
  </si>
  <si>
    <t>Thige, John</t>
  </si>
  <si>
    <t>MCS</t>
  </si>
  <si>
    <t>Lee, Cathy</t>
  </si>
  <si>
    <t>Chair and Adult Supervisor - SVdPYCC</t>
  </si>
  <si>
    <t>HV, MANARC CEO</t>
  </si>
  <si>
    <t>Dyer, Elizabeth (Liz)</t>
  </si>
  <si>
    <t>Sablon, Susan</t>
  </si>
  <si>
    <t>HV, SVdP</t>
  </si>
  <si>
    <t>CS</t>
  </si>
  <si>
    <r>
      <t xml:space="preserve">SFC SVdP Position: </t>
    </r>
    <r>
      <rPr>
        <b/>
        <sz val="12"/>
        <color rgb="FFFF0000"/>
        <rFont val="Calibri"/>
        <family val="2"/>
        <scheme val="minor"/>
      </rPr>
      <t>ALM</t>
    </r>
    <r>
      <rPr>
        <sz val="12"/>
        <rFont val="Calibri"/>
        <family val="2"/>
        <scheme val="minor"/>
      </rPr>
      <t xml:space="preserve"> - Assistance Line Monitor; </t>
    </r>
    <r>
      <rPr>
        <b/>
        <sz val="12"/>
        <color rgb="FFFF0000"/>
        <rFont val="Calibri"/>
        <family val="2"/>
        <scheme val="minor"/>
      </rPr>
      <t>CC</t>
    </r>
    <r>
      <rPr>
        <sz val="12"/>
        <rFont val="Calibri"/>
        <family val="2"/>
        <scheme val="minor"/>
      </rPr>
      <t xml:space="preserve"> - Catholic Charities; </t>
    </r>
    <r>
      <rPr>
        <b/>
        <sz val="12"/>
        <color rgb="FFFF0000"/>
        <rFont val="Calibri"/>
        <family val="2"/>
        <scheme val="minor"/>
      </rPr>
      <t>CCCS</t>
    </r>
    <r>
      <rPr>
        <sz val="12"/>
        <rFont val="Calibri"/>
        <family val="2"/>
        <scheme val="minor"/>
      </rPr>
      <t xml:space="preserve">- Committee Chair Cherished Souls; </t>
    </r>
    <r>
      <rPr>
        <b/>
        <sz val="12"/>
        <color rgb="FFFF0000"/>
        <rFont val="Calibri"/>
        <family val="2"/>
        <scheme val="minor"/>
      </rPr>
      <t xml:space="preserve">CS </t>
    </r>
    <r>
      <rPr>
        <sz val="12"/>
        <rFont val="Calibri"/>
        <family val="2"/>
        <scheme val="minor"/>
      </rPr>
      <t xml:space="preserve">- Conference Spokesperson; </t>
    </r>
    <r>
      <rPr>
        <b/>
        <sz val="12"/>
        <color rgb="FFFF0000"/>
        <rFont val="Calibri"/>
        <family val="2"/>
        <scheme val="minor"/>
      </rPr>
      <t>CF</t>
    </r>
    <r>
      <rPr>
        <sz val="12"/>
        <rFont val="Calibri"/>
        <family val="2"/>
        <scheme val="minor"/>
      </rPr>
      <t xml:space="preserve"> - Craft Fair; FAV - Family Assistance Van; </t>
    </r>
    <r>
      <rPr>
        <b/>
        <sz val="12"/>
        <color rgb="FFFF0000"/>
        <rFont val="Calibri"/>
        <family val="2"/>
        <scheme val="minor"/>
      </rPr>
      <t>PA</t>
    </r>
    <r>
      <rPr>
        <sz val="12"/>
        <rFont val="Calibri"/>
        <family val="2"/>
        <scheme val="minor"/>
      </rPr>
      <t xml:space="preserve"> - President Advisor; </t>
    </r>
    <r>
      <rPr>
        <b/>
        <sz val="12"/>
        <color rgb="FFFF0000"/>
        <rFont val="Calibri"/>
        <family val="2"/>
        <scheme val="minor"/>
      </rPr>
      <t>GE</t>
    </r>
    <r>
      <rPr>
        <sz val="12"/>
        <rFont val="Calibri"/>
        <family val="2"/>
        <scheme val="minor"/>
      </rPr>
      <t xml:space="preserve"> - Great Expectations; </t>
    </r>
    <r>
      <rPr>
        <b/>
        <sz val="12"/>
        <color rgb="FFFF0000"/>
        <rFont val="Calibri"/>
        <family val="2"/>
        <scheme val="minor"/>
      </rPr>
      <t xml:space="preserve">GPTA </t>
    </r>
    <r>
      <rPr>
        <sz val="12"/>
        <rFont val="Calibri"/>
        <family val="2"/>
        <scheme val="minor"/>
      </rPr>
      <t xml:space="preserve">- Gladys P. Todd Academy; </t>
    </r>
    <r>
      <rPr>
        <b/>
        <sz val="12"/>
        <color rgb="FFFF0000"/>
        <rFont val="Calibri"/>
        <family val="2"/>
        <scheme val="minor"/>
      </rPr>
      <t>HV</t>
    </r>
    <r>
      <rPr>
        <sz val="12"/>
        <rFont val="Calibri"/>
        <family val="2"/>
        <scheme val="minor"/>
      </rPr>
      <t xml:space="preserve"> - Home Visitor; </t>
    </r>
    <r>
      <rPr>
        <b/>
        <sz val="12"/>
        <color rgb="FFFF0000"/>
        <rFont val="Calibri"/>
        <family val="2"/>
        <scheme val="minor"/>
      </rPr>
      <t>MCS</t>
    </r>
    <r>
      <rPr>
        <sz val="12"/>
        <rFont val="Calibri"/>
        <family val="2"/>
        <scheme val="minor"/>
      </rPr>
      <t xml:space="preserve">- Member Cherished Souls; </t>
    </r>
    <r>
      <rPr>
        <b/>
        <sz val="12"/>
        <color rgb="FFFF0000"/>
        <rFont val="Calibri"/>
        <family val="2"/>
        <scheme val="minor"/>
      </rPr>
      <t xml:space="preserve">Prl </t>
    </r>
    <r>
      <rPr>
        <sz val="12"/>
        <rFont val="Calibri"/>
        <family val="2"/>
        <scheme val="minor"/>
      </rPr>
      <t xml:space="preserve">- Parlimentarian; </t>
    </r>
    <r>
      <rPr>
        <b/>
        <sz val="12"/>
        <color rgb="FFFF0000"/>
        <rFont val="Calibri"/>
        <family val="2"/>
        <scheme val="minor"/>
      </rPr>
      <t>PMgr</t>
    </r>
    <r>
      <rPr>
        <sz val="12"/>
        <rFont val="Calibri"/>
        <family val="2"/>
        <scheme val="minor"/>
      </rPr>
      <t xml:space="preserve"> -Partnerships Manager; </t>
    </r>
    <r>
      <rPr>
        <b/>
        <sz val="12"/>
        <color rgb="FFFF0000"/>
        <rFont val="Calibri"/>
        <family val="2"/>
        <scheme val="minor"/>
      </rPr>
      <t>SA</t>
    </r>
    <r>
      <rPr>
        <sz val="12"/>
        <rFont val="Calibri"/>
        <family val="2"/>
        <scheme val="minor"/>
      </rPr>
      <t xml:space="preserve"> - Spiritual Advisor; </t>
    </r>
    <r>
      <rPr>
        <b/>
        <sz val="12"/>
        <color rgb="FFFF0000"/>
        <rFont val="Calibri"/>
        <family val="2"/>
        <scheme val="minor"/>
      </rPr>
      <t>SP</t>
    </r>
    <r>
      <rPr>
        <sz val="12"/>
        <rFont val="Calibri"/>
        <family val="2"/>
        <scheme val="minor"/>
      </rPr>
      <t xml:space="preserve"> - Scholarship Programs; </t>
    </r>
    <r>
      <rPr>
        <b/>
        <sz val="12"/>
        <color rgb="FFFF0000"/>
        <rFont val="Calibri"/>
        <family val="2"/>
        <scheme val="minor"/>
      </rPr>
      <t>SS</t>
    </r>
    <r>
      <rPr>
        <sz val="12"/>
        <rFont val="Calibri"/>
        <family val="2"/>
        <scheme val="minor"/>
      </rPr>
      <t xml:space="preserve"> - Santa's Sack; </t>
    </r>
    <r>
      <rPr>
        <b/>
        <sz val="12"/>
        <color rgb="FFFF0000"/>
        <rFont val="Calibri"/>
        <family val="2"/>
        <scheme val="minor"/>
      </rPr>
      <t xml:space="preserve">SSMMgr </t>
    </r>
    <r>
      <rPr>
        <sz val="12"/>
        <rFont val="Calibri"/>
        <family val="2"/>
        <scheme val="minor"/>
      </rPr>
      <t xml:space="preserve">- Santa's Sack Ministry Manager; </t>
    </r>
    <r>
      <rPr>
        <b/>
        <sz val="12"/>
        <color rgb="FFFF0000"/>
        <rFont val="Calibri"/>
        <family val="2"/>
        <scheme val="minor"/>
      </rPr>
      <t xml:space="preserve">SVdPHD </t>
    </r>
    <r>
      <rPr>
        <sz val="12"/>
        <rFont val="Calibri"/>
        <family val="2"/>
        <scheme val="minor"/>
      </rPr>
      <t xml:space="preserve">- SVdP Holy Days; </t>
    </r>
    <r>
      <rPr>
        <b/>
        <sz val="12"/>
        <color rgb="FFFF0000"/>
        <rFont val="Calibri"/>
        <family val="2"/>
        <scheme val="minor"/>
      </rPr>
      <t xml:space="preserve">SVdPYCC </t>
    </r>
    <r>
      <rPr>
        <sz val="12"/>
        <rFont val="Calibri"/>
        <family val="2"/>
        <scheme val="minor"/>
      </rPr>
      <t>- SVdP Youth Conference Committee;</t>
    </r>
  </si>
  <si>
    <t>Sabatecle</t>
  </si>
  <si>
    <r>
      <rPr>
        <b/>
        <sz val="12"/>
        <rFont val="Calibri"/>
        <family val="2"/>
        <scheme val="minor"/>
      </rPr>
      <t xml:space="preserve">Membership Type; </t>
    </r>
    <r>
      <rPr>
        <b/>
        <sz val="12"/>
        <color rgb="FFFF0000"/>
        <rFont val="Calibri"/>
        <family val="2"/>
        <scheme val="minor"/>
      </rPr>
      <t>V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= Vincentian; </t>
    </r>
    <r>
      <rPr>
        <b/>
        <sz val="12"/>
        <color rgb="FFFF0000"/>
        <rFont val="Calibri"/>
        <family val="2"/>
        <scheme val="minor"/>
      </rPr>
      <t>AV</t>
    </r>
    <r>
      <rPr>
        <sz val="12"/>
        <rFont val="Calibri"/>
        <family val="2"/>
        <scheme val="minor"/>
      </rPr>
      <t xml:space="preserve"> - Associate Vincentian; </t>
    </r>
    <r>
      <rPr>
        <b/>
        <sz val="12"/>
        <color rgb="FFFF0000"/>
        <rFont val="Calibri"/>
        <family val="2"/>
        <scheme val="minor"/>
      </rPr>
      <t>CV</t>
    </r>
    <r>
      <rPr>
        <sz val="12"/>
        <rFont val="Calibri"/>
        <family val="2"/>
        <scheme val="minor"/>
      </rPr>
      <t xml:space="preserve"> - Contributing Vincentian:  </t>
    </r>
  </si>
  <si>
    <t>Coats</t>
  </si>
  <si>
    <t>Pantry Food Supplies On-Hand</t>
  </si>
  <si>
    <t>Baby Closet Supplies On-Hand</t>
  </si>
  <si>
    <t>Coats Balance On-Hand</t>
  </si>
  <si>
    <t>Food Pantry - Transferred to St Matthew Church</t>
  </si>
  <si>
    <t>Baby Closet - Transferred to St Matthew Church</t>
  </si>
  <si>
    <t xml:space="preserve">Total support Provided / Transferred </t>
  </si>
  <si>
    <t>Inventory Carryover from FY2020</t>
  </si>
  <si>
    <t>"In-Kind" Value of Food for FY2021</t>
  </si>
  <si>
    <t>FY2020 Tx Filing Income Total</t>
  </si>
  <si>
    <t>Total FY2020 Tax Income</t>
  </si>
  <si>
    <t>Tax Information for Schedule O - Supplemental Information to Form 990-EZ for FY2020</t>
  </si>
  <si>
    <t>Corporate Calulations for FY2021
(Numbers Rounded to Nearest Dollar)</t>
  </si>
  <si>
    <t>Total Support Provided / Transferred</t>
  </si>
  <si>
    <t>FedEx</t>
  </si>
  <si>
    <t>7-Eleven</t>
  </si>
  <si>
    <t>The UPS Store</t>
  </si>
  <si>
    <t>Schwab, Marguerite</t>
  </si>
  <si>
    <t xml:space="preserve"> OCT 2020</t>
  </si>
  <si>
    <t>JAN 2021</t>
  </si>
  <si>
    <t>FEB 2021</t>
  </si>
  <si>
    <t>MAR 2021</t>
  </si>
  <si>
    <t>APR 2021</t>
  </si>
  <si>
    <t>AUG 2021</t>
  </si>
  <si>
    <t>SEPT 2021</t>
  </si>
  <si>
    <t>OCT 2021</t>
  </si>
  <si>
    <t>NOV 2021</t>
  </si>
  <si>
    <t>DEC 2021</t>
  </si>
  <si>
    <t>132 Washington St</t>
  </si>
  <si>
    <t>Client</t>
  </si>
  <si>
    <t>ACH Credit</t>
  </si>
  <si>
    <t xml:space="preserve">Transfer Donations from Stripe to SVdP </t>
  </si>
  <si>
    <t>WalGreens</t>
  </si>
  <si>
    <t>State Farm</t>
  </si>
  <si>
    <t>Refund from State Farm Insurance Cancellation</t>
  </si>
  <si>
    <t>Wegman's</t>
  </si>
  <si>
    <t>WAWA</t>
  </si>
  <si>
    <t>WalMart SuperCenter</t>
  </si>
  <si>
    <t>2414, 2415</t>
  </si>
  <si>
    <t>2551 - 2595</t>
  </si>
  <si>
    <t>2463 - 2500</t>
  </si>
  <si>
    <t>St Matthew's Church</t>
  </si>
  <si>
    <t>CK# 3678 - St Matthew Church Monthly Donation</t>
  </si>
  <si>
    <t>CK# 21017 - St Patrick Church Monthly Donation</t>
  </si>
  <si>
    <t>Mail N Go</t>
  </si>
  <si>
    <t>Wheeler Auto Parts</t>
  </si>
  <si>
    <t>FasMart</t>
  </si>
  <si>
    <t>Gas - $30 and food $2.19</t>
  </si>
  <si>
    <t>Homeless Client</t>
  </si>
  <si>
    <t>Fletcher</t>
  </si>
  <si>
    <t>Personal Cash Donation</t>
  </si>
  <si>
    <t>Dave Scharett</t>
  </si>
  <si>
    <t>CK# 2552 - Reimbursement for Hotel Rent</t>
  </si>
  <si>
    <t>CK# 2552 - Reimbursement for purchase of auto battery</t>
  </si>
  <si>
    <t>Homeless Vet Client</t>
  </si>
  <si>
    <t xml:space="preserve">Fay, Lilian </t>
  </si>
  <si>
    <t>2551, 2552</t>
  </si>
  <si>
    <t>Supplies for SVdP</t>
  </si>
  <si>
    <t>Mailing documents to client</t>
  </si>
  <si>
    <t>Copeis of documents</t>
  </si>
  <si>
    <t>BB&amp;T</t>
  </si>
  <si>
    <t>St Anthony K of C</t>
  </si>
  <si>
    <t>Lee</t>
  </si>
  <si>
    <t>Stripe Donation from SFC SVdP Web Site</t>
  </si>
  <si>
    <t>K of C</t>
  </si>
  <si>
    <t>Gift Cards</t>
  </si>
  <si>
    <t>Total Carryover to FY2020</t>
  </si>
  <si>
    <t>Carryover to FY2022</t>
  </si>
  <si>
    <t>Carryover from FY2020</t>
  </si>
  <si>
    <t>SQ MANARC Borne The Batt</t>
  </si>
  <si>
    <t>St Matthew Thrift Store</t>
  </si>
  <si>
    <t>Clients</t>
  </si>
  <si>
    <t>Purchase of Coats for Coats To Go Program</t>
  </si>
  <si>
    <t>Kohl's</t>
  </si>
  <si>
    <t>Office Depot</t>
  </si>
  <si>
    <t>Purchase Print Cartridge for Printer</t>
  </si>
  <si>
    <t>Clay</t>
  </si>
  <si>
    <t>CK# 1891 - Personal Donation</t>
  </si>
  <si>
    <t>On-Line Donation</t>
  </si>
  <si>
    <t>PayPal Donation from San Jose</t>
  </si>
  <si>
    <t>Transfer from Stripe</t>
  </si>
  <si>
    <t>Payments made  11/09 - 11/  /2020</t>
  </si>
  <si>
    <t>SFC SVdP Society</t>
  </si>
  <si>
    <t>Funds Available
for
SFC SVdP Society</t>
  </si>
  <si>
    <t>Carry Over to Next FY2022</t>
  </si>
  <si>
    <t>WalMart</t>
  </si>
  <si>
    <t>Publix</t>
  </si>
  <si>
    <t>Weis Markets</t>
  </si>
  <si>
    <t>Monthly Donation</t>
  </si>
  <si>
    <t>CK# 21099 - St Patick Monthly Donation</t>
  </si>
  <si>
    <t>*</t>
  </si>
  <si>
    <t>Purchase Auto Parts for Client Vehicle</t>
  </si>
  <si>
    <t>Purchase Food for Homeless Client</t>
  </si>
  <si>
    <t>Balance of Funds for FY2020</t>
  </si>
  <si>
    <t>FY2021 End of Year Balance Calculations</t>
  </si>
  <si>
    <t>Total Income for FY2021</t>
  </si>
  <si>
    <t>Total Expenses for FY2021</t>
  </si>
  <si>
    <t>Credit Card Payment from FY2020</t>
  </si>
  <si>
    <t>Gift Cards - Transferred To St Matthew Church</t>
  </si>
  <si>
    <t>"In-Kind" Baby Closet Items Value</t>
  </si>
  <si>
    <t>"In-Kind"Coats</t>
  </si>
  <si>
    <t>Total Items Transferred to St Matthew Church</t>
  </si>
  <si>
    <t>Food Cards Donated</t>
  </si>
  <si>
    <t>Food Card Used</t>
  </si>
  <si>
    <t>Food Cards Expended</t>
  </si>
  <si>
    <t>Miscellaneous Items On-Hand</t>
  </si>
  <si>
    <t>Items On-Hand</t>
  </si>
  <si>
    <t>Ann Ellis</t>
  </si>
  <si>
    <t>CK# 1200 - Member Donation</t>
  </si>
  <si>
    <t>CK#  - K of C Council 12434 - Bishop Keating Council Donation to Coats To Go</t>
  </si>
  <si>
    <t xml:space="preserve">K of C St Anthony Council # </t>
  </si>
  <si>
    <t xml:space="preserve">Clay,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</si>
</sst>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&quot;$&quot;#,##0"/>
  </numFmts>
  <fonts count="5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F0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1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6" fillId="0" borderId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50">
    <xf numFmtId="0" fontId="0" fillId="0" borderId="0" xfId="0"/>
    <xf numFmtId="0" fontId="1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1" fillId="0" borderId="1" xfId="0" applyFont="1" applyBorder="1" applyAlignment="1">
      <alignment vertical="top"/>
    </xf>
    <xf numFmtId="0" fontId="26" fillId="0" borderId="0" xfId="0" applyFont="1" applyAlignment="1">
      <alignment horizontal="center" vertical="top" wrapText="1"/>
    </xf>
    <xf numFmtId="0" fontId="14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164" fontId="27" fillId="0" borderId="0" xfId="0" applyNumberFormat="1" applyFont="1"/>
    <xf numFmtId="0" fontId="32" fillId="0" borderId="0" xfId="0" applyFont="1" applyAlignment="1">
      <alignment horizontal="center"/>
    </xf>
    <xf numFmtId="164" fontId="32" fillId="0" borderId="0" xfId="0" applyNumberFormat="1" applyFont="1"/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164" fontId="27" fillId="0" borderId="0" xfId="0" applyNumberFormat="1" applyFont="1" applyAlignment="1">
      <alignment horizontal="center"/>
    </xf>
    <xf numFmtId="0" fontId="21" fillId="0" borderId="5" xfId="0" applyFont="1" applyBorder="1" applyAlignment="1">
      <alignment vertical="top"/>
    </xf>
    <xf numFmtId="0" fontId="17" fillId="0" borderId="4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/>
    <xf numFmtId="14" fontId="12" fillId="0" borderId="6" xfId="0" applyNumberFormat="1" applyFont="1" applyBorder="1"/>
    <xf numFmtId="0" fontId="12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/>
    <xf numFmtId="0" fontId="27" fillId="0" borderId="0" xfId="0" applyFont="1" applyAlignment="1">
      <alignment horizontal="center" vertical="center"/>
    </xf>
    <xf numFmtId="164" fontId="28" fillId="0" borderId="31" xfId="0" applyNumberFormat="1" applyFont="1" applyBorder="1"/>
    <xf numFmtId="164" fontId="28" fillId="0" borderId="31" xfId="0" applyNumberFormat="1" applyFont="1" applyBorder="1" applyAlignment="1">
      <alignment vertical="top"/>
    </xf>
    <xf numFmtId="164" fontId="0" fillId="0" borderId="31" xfId="0" applyNumberFormat="1" applyBorder="1"/>
    <xf numFmtId="44" fontId="28" fillId="0" borderId="31" xfId="111" applyFont="1" applyBorder="1"/>
    <xf numFmtId="164" fontId="27" fillId="0" borderId="31" xfId="0" applyNumberFormat="1" applyFont="1" applyBorder="1"/>
    <xf numFmtId="0" fontId="28" fillId="0" borderId="31" xfId="0" applyFont="1" applyBorder="1"/>
    <xf numFmtId="0" fontId="29" fillId="0" borderId="31" xfId="0" applyFont="1" applyBorder="1" applyAlignment="1">
      <alignment horizontal="center"/>
    </xf>
    <xf numFmtId="164" fontId="31" fillId="0" borderId="31" xfId="0" applyNumberFormat="1" applyFont="1" applyBorder="1"/>
    <xf numFmtId="164" fontId="32" fillId="0" borderId="31" xfId="0" applyNumberFormat="1" applyFont="1" applyBorder="1"/>
    <xf numFmtId="0" fontId="0" fillId="0" borderId="31" xfId="0" applyBorder="1"/>
    <xf numFmtId="164" fontId="28" fillId="0" borderId="33" xfId="0" applyNumberFormat="1" applyFont="1" applyBorder="1"/>
    <xf numFmtId="164" fontId="0" fillId="0" borderId="33" xfId="0" applyNumberFormat="1" applyBorder="1" applyAlignment="1">
      <alignment vertical="top"/>
    </xf>
    <xf numFmtId="17" fontId="25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27" fillId="0" borderId="15" xfId="0" applyNumberFormat="1" applyFont="1" applyBorder="1"/>
    <xf numFmtId="164" fontId="28" fillId="0" borderId="34" xfId="0" applyNumberFormat="1" applyFont="1" applyBorder="1"/>
    <xf numFmtId="164" fontId="28" fillId="0" borderId="35" xfId="0" applyNumberFormat="1" applyFont="1" applyBorder="1"/>
    <xf numFmtId="14" fontId="12" fillId="0" borderId="35" xfId="0" applyNumberFormat="1" applyFont="1" applyBorder="1"/>
    <xf numFmtId="164" fontId="0" fillId="0" borderId="34" xfId="0" applyNumberFormat="1" applyBorder="1"/>
    <xf numFmtId="0" fontId="12" fillId="0" borderId="11" xfId="0" applyFont="1" applyBorder="1"/>
    <xf numFmtId="0" fontId="22" fillId="0" borderId="29" xfId="0" applyFont="1" applyBorder="1" applyAlignment="1">
      <alignment horizontal="right"/>
    </xf>
    <xf numFmtId="14" fontId="12" fillId="0" borderId="11" xfId="0" applyNumberFormat="1" applyFont="1" applyBorder="1"/>
    <xf numFmtId="0" fontId="28" fillId="0" borderId="33" xfId="0" applyFont="1" applyBorder="1"/>
    <xf numFmtId="164" fontId="29" fillId="6" borderId="4" xfId="0" applyNumberFormat="1" applyFont="1" applyFill="1" applyBorder="1"/>
    <xf numFmtId="0" fontId="28" fillId="0" borderId="35" xfId="0" applyFont="1" applyBorder="1"/>
    <xf numFmtId="164" fontId="27" fillId="0" borderId="35" xfId="0" applyNumberFormat="1" applyFont="1" applyBorder="1"/>
    <xf numFmtId="164" fontId="27" fillId="0" borderId="4" xfId="0" applyNumberFormat="1" applyFont="1" applyBorder="1"/>
    <xf numFmtId="164" fontId="27" fillId="0" borderId="33" xfId="0" applyNumberFormat="1" applyFont="1" applyBorder="1"/>
    <xf numFmtId="164" fontId="29" fillId="4" borderId="4" xfId="0" applyNumberFormat="1" applyFont="1" applyFill="1" applyBorder="1"/>
    <xf numFmtId="0" fontId="12" fillId="0" borderId="20" xfId="0" applyFont="1" applyBorder="1"/>
    <xf numFmtId="0" fontId="12" fillId="0" borderId="14" xfId="0" applyFont="1" applyBorder="1"/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64" fontId="17" fillId="0" borderId="4" xfId="0" applyNumberFormat="1" applyFont="1" applyBorder="1"/>
    <xf numFmtId="0" fontId="25" fillId="0" borderId="11" xfId="0" applyFont="1" applyBorder="1" applyAlignment="1">
      <alignment horizontal="center" vertical="center"/>
    </xf>
    <xf numFmtId="14" fontId="25" fillId="5" borderId="11" xfId="0" applyNumberFormat="1" applyFont="1" applyFill="1" applyBorder="1" applyAlignment="1">
      <alignment horizontal="center" vertical="center"/>
    </xf>
    <xf numFmtId="8" fontId="29" fillId="0" borderId="4" xfId="0" applyNumberFormat="1" applyFont="1" applyBorder="1"/>
    <xf numFmtId="0" fontId="35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4" fontId="17" fillId="0" borderId="31" xfId="0" applyNumberFormat="1" applyFont="1" applyBorder="1" applyAlignment="1">
      <alignment vertical="top" wrapText="1"/>
    </xf>
    <xf numFmtId="0" fontId="21" fillId="0" borderId="31" xfId="0" applyFont="1" applyBorder="1" applyAlignment="1">
      <alignment vertical="top"/>
    </xf>
    <xf numFmtId="14" fontId="30" fillId="0" borderId="31" xfId="0" applyNumberFormat="1" applyFont="1" applyBorder="1" applyAlignment="1">
      <alignment vertical="top" wrapText="1"/>
    </xf>
    <xf numFmtId="0" fontId="14" fillId="0" borderId="31" xfId="0" applyFont="1" applyBorder="1"/>
    <xf numFmtId="165" fontId="17" fillId="0" borderId="4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34" fillId="0" borderId="3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4" fontId="17" fillId="0" borderId="31" xfId="0" applyNumberFormat="1" applyFont="1" applyBorder="1" applyAlignment="1">
      <alignment vertical="top"/>
    </xf>
    <xf numFmtId="0" fontId="17" fillId="0" borderId="34" xfId="0" applyFont="1" applyBorder="1" applyAlignment="1">
      <alignment horizontal="right" vertical="top"/>
    </xf>
    <xf numFmtId="164" fontId="17" fillId="0" borderId="38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top"/>
    </xf>
    <xf numFmtId="0" fontId="21" fillId="0" borderId="33" xfId="0" applyFont="1" applyBorder="1" applyAlignment="1">
      <alignment vertical="top"/>
    </xf>
    <xf numFmtId="164" fontId="0" fillId="0" borderId="35" xfId="0" applyNumberFormat="1" applyBorder="1" applyAlignment="1">
      <alignment horizontal="center" vertical="center"/>
    </xf>
    <xf numFmtId="0" fontId="11" fillId="0" borderId="0" xfId="0" applyFont="1"/>
    <xf numFmtId="0" fontId="17" fillId="0" borderId="0" xfId="0" applyFont="1"/>
    <xf numFmtId="164" fontId="35" fillId="0" borderId="34" xfId="0" applyNumberFormat="1" applyFont="1" applyBorder="1"/>
    <xf numFmtId="164" fontId="22" fillId="0" borderId="4" xfId="0" applyNumberFormat="1" applyFont="1" applyBorder="1"/>
    <xf numFmtId="0" fontId="0" fillId="0" borderId="35" xfId="0" applyBorder="1"/>
    <xf numFmtId="14" fontId="0" fillId="0" borderId="33" xfId="0" applyNumberForma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0" xfId="0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3" xfId="0" applyNumberFormat="1" applyBorder="1"/>
    <xf numFmtId="0" fontId="0" fillId="0" borderId="4" xfId="0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 vertical="center"/>
    </xf>
    <xf numFmtId="164" fontId="0" fillId="0" borderId="40" xfId="0" applyNumberFormat="1" applyBorder="1"/>
    <xf numFmtId="164" fontId="17" fillId="0" borderId="33" xfId="0" applyNumberFormat="1" applyFont="1" applyBorder="1" applyAlignment="1">
      <alignment horizontal="center" vertical="center"/>
    </xf>
    <xf numFmtId="14" fontId="36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17" fillId="0" borderId="31" xfId="0" applyFont="1" applyBorder="1" applyAlignment="1">
      <alignment vertical="top"/>
    </xf>
    <xf numFmtId="164" fontId="34" fillId="0" borderId="34" xfId="0" applyNumberFormat="1" applyFont="1" applyBorder="1"/>
    <xf numFmtId="14" fontId="0" fillId="0" borderId="1" xfId="0" applyNumberFormat="1" applyBorder="1" applyAlignment="1">
      <alignment horizontal="center" vertical="center"/>
    </xf>
    <xf numFmtId="0" fontId="17" fillId="0" borderId="31" xfId="0" applyFont="1" applyBorder="1" applyAlignment="1">
      <alignment vertical="top" wrapText="1"/>
    </xf>
    <xf numFmtId="0" fontId="0" fillId="0" borderId="31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164" fontId="34" fillId="0" borderId="31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4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vertical="top"/>
    </xf>
    <xf numFmtId="164" fontId="0" fillId="0" borderId="12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25" fillId="0" borderId="32" xfId="0" applyNumberFormat="1" applyFont="1" applyBorder="1"/>
    <xf numFmtId="0" fontId="25" fillId="2" borderId="11" xfId="0" applyFont="1" applyFill="1" applyBorder="1"/>
    <xf numFmtId="0" fontId="25" fillId="3" borderId="11" xfId="0" applyFont="1" applyFill="1" applyBorder="1"/>
    <xf numFmtId="164" fontId="25" fillId="0" borderId="4" xfId="0" applyNumberFormat="1" applyFont="1" applyBorder="1"/>
    <xf numFmtId="14" fontId="17" fillId="0" borderId="23" xfId="0" applyNumberFormat="1" applyFont="1" applyBorder="1" applyAlignment="1">
      <alignment vertical="top" wrapText="1"/>
    </xf>
    <xf numFmtId="164" fontId="0" fillId="0" borderId="32" xfId="0" applyNumberFormat="1" applyBorder="1"/>
    <xf numFmtId="164" fontId="0" fillId="0" borderId="4" xfId="0" applyNumberFormat="1" applyBorder="1"/>
    <xf numFmtId="0" fontId="25" fillId="4" borderId="4" xfId="0" applyFont="1" applyFill="1" applyBorder="1"/>
    <xf numFmtId="14" fontId="0" fillId="0" borderId="34" xfId="0" applyNumberForma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7" fontId="17" fillId="0" borderId="7" xfId="0" applyNumberFormat="1" applyFont="1" applyBorder="1" applyAlignment="1">
      <alignment horizontal="center" vertical="center"/>
    </xf>
    <xf numFmtId="164" fontId="0" fillId="0" borderId="38" xfId="0" applyNumberFormat="1" applyBorder="1"/>
    <xf numFmtId="164" fontId="0" fillId="0" borderId="35" xfId="0" applyNumberFormat="1" applyBorder="1"/>
    <xf numFmtId="0" fontId="0" fillId="0" borderId="33" xfId="0" applyBorder="1" applyAlignment="1">
      <alignment horizontal="center" vertical="center" wrapText="1"/>
    </xf>
    <xf numFmtId="164" fontId="17" fillId="0" borderId="3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top"/>
    </xf>
    <xf numFmtId="14" fontId="22" fillId="0" borderId="0" xfId="0" applyNumberFormat="1" applyFont="1" applyAlignment="1">
      <alignment vertical="center" wrapText="1"/>
    </xf>
    <xf numFmtId="14" fontId="0" fillId="0" borderId="23" xfId="0" applyNumberForma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14" fontId="17" fillId="0" borderId="11" xfId="0" applyNumberFormat="1" applyFont="1" applyBorder="1" applyAlignment="1">
      <alignment wrapText="1"/>
    </xf>
    <xf numFmtId="14" fontId="17" fillId="0" borderId="11" xfId="0" applyNumberFormat="1" applyFont="1" applyBorder="1" applyAlignment="1">
      <alignment vertical="top" wrapText="1"/>
    </xf>
    <xf numFmtId="14" fontId="30" fillId="0" borderId="11" xfId="0" applyNumberFormat="1" applyFont="1" applyBorder="1" applyAlignment="1">
      <alignment vertical="top" wrapText="1"/>
    </xf>
    <xf numFmtId="14" fontId="17" fillId="0" borderId="11" xfId="0" applyNumberFormat="1" applyFont="1" applyBorder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vertical="top"/>
    </xf>
    <xf numFmtId="0" fontId="35" fillId="0" borderId="42" xfId="0" applyFont="1" applyBorder="1" applyAlignment="1">
      <alignment horizontal="center" vertical="center" wrapText="1"/>
    </xf>
    <xf numFmtId="164" fontId="12" fillId="0" borderId="48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25" fillId="0" borderId="4" xfId="0" applyNumberFormat="1" applyFont="1" applyBorder="1" applyAlignment="1">
      <alignment horizontal="right"/>
    </xf>
    <xf numFmtId="7" fontId="25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right" vertical="top"/>
    </xf>
    <xf numFmtId="0" fontId="17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6" xfId="0" applyFont="1" applyBorder="1"/>
    <xf numFmtId="164" fontId="17" fillId="0" borderId="4" xfId="0" applyNumberFormat="1" applyFont="1" applyBorder="1" applyAlignment="1">
      <alignment horizontal="center"/>
    </xf>
    <xf numFmtId="7" fontId="0" fillId="0" borderId="0" xfId="0" applyNumberFormat="1" applyAlignment="1">
      <alignment vertical="top"/>
    </xf>
    <xf numFmtId="0" fontId="17" fillId="0" borderId="6" xfId="0" applyFont="1" applyBorder="1" applyAlignment="1">
      <alignment horizontal="left"/>
    </xf>
    <xf numFmtId="14" fontId="25" fillId="0" borderId="6" xfId="0" applyNumberFormat="1" applyFont="1" applyBorder="1" applyAlignment="1">
      <alignment horizontal="right"/>
    </xf>
    <xf numFmtId="14" fontId="17" fillId="0" borderId="12" xfId="0" applyNumberFormat="1" applyFont="1" applyBorder="1" applyAlignment="1">
      <alignment horizontal="center" vertical="center"/>
    </xf>
    <xf numFmtId="0" fontId="25" fillId="2" borderId="11" xfId="0" applyFont="1" applyFill="1" applyBorder="1" applyAlignment="1">
      <alignment horizontal="left"/>
    </xf>
    <xf numFmtId="0" fontId="25" fillId="3" borderId="11" xfId="0" applyFont="1" applyFill="1" applyBorder="1" applyAlignment="1">
      <alignment horizontal="left"/>
    </xf>
    <xf numFmtId="14" fontId="25" fillId="5" borderId="11" xfId="0" applyNumberFormat="1" applyFont="1" applyFill="1" applyBorder="1" applyAlignment="1">
      <alignment vertical="top"/>
    </xf>
    <xf numFmtId="164" fontId="22" fillId="0" borderId="0" xfId="0" applyNumberFormat="1" applyFont="1" applyAlignment="1">
      <alignment horizontal="center" vertical="center"/>
    </xf>
    <xf numFmtId="0" fontId="25" fillId="0" borderId="6" xfId="0" applyFont="1" applyBorder="1" applyAlignment="1">
      <alignment horizontal="right"/>
    </xf>
    <xf numFmtId="0" fontId="42" fillId="0" borderId="1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14" fontId="25" fillId="0" borderId="35" xfId="0" applyNumberFormat="1" applyFont="1" applyBorder="1" applyAlignment="1">
      <alignment horizontal="right"/>
    </xf>
    <xf numFmtId="14" fontId="0" fillId="0" borderId="52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4" fontId="41" fillId="0" borderId="5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64" fontId="25" fillId="0" borderId="40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/>
    </xf>
    <xf numFmtId="0" fontId="25" fillId="0" borderId="6" xfId="0" applyFont="1" applyBorder="1"/>
    <xf numFmtId="0" fontId="25" fillId="0" borderId="1" xfId="0" applyFont="1" applyBorder="1" applyAlignment="1">
      <alignment horizontal="center" vertical="center"/>
    </xf>
    <xf numFmtId="14" fontId="25" fillId="0" borderId="6" xfId="0" applyNumberFormat="1" applyFont="1" applyBorder="1"/>
    <xf numFmtId="14" fontId="25" fillId="0" borderId="6" xfId="0" applyNumberFormat="1" applyFont="1" applyBorder="1" applyAlignment="1">
      <alignment vertical="top"/>
    </xf>
    <xf numFmtId="14" fontId="25" fillId="0" borderId="1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0" fillId="0" borderId="55" xfId="0" applyBorder="1"/>
    <xf numFmtId="14" fontId="11" fillId="0" borderId="59" xfId="0" applyNumberFormat="1" applyFont="1" applyBorder="1" applyAlignment="1">
      <alignment wrapText="1"/>
    </xf>
    <xf numFmtId="14" fontId="11" fillId="0" borderId="61" xfId="0" applyNumberFormat="1" applyFont="1" applyBorder="1" applyAlignment="1">
      <alignment wrapText="1"/>
    </xf>
    <xf numFmtId="164" fontId="11" fillId="0" borderId="62" xfId="0" applyNumberFormat="1" applyFont="1" applyBorder="1"/>
    <xf numFmtId="14" fontId="35" fillId="0" borderId="61" xfId="0" applyNumberFormat="1" applyFont="1" applyBorder="1" applyAlignment="1">
      <alignment wrapText="1"/>
    </xf>
    <xf numFmtId="14" fontId="35" fillId="0" borderId="61" xfId="0" applyNumberFormat="1" applyFont="1" applyBorder="1" applyAlignment="1">
      <alignment vertical="top" wrapText="1"/>
    </xf>
    <xf numFmtId="164" fontId="11" fillId="0" borderId="63" xfId="0" applyNumberFormat="1" applyFont="1" applyBorder="1"/>
    <xf numFmtId="164" fontId="17" fillId="0" borderId="64" xfId="0" applyNumberFormat="1" applyFont="1" applyBorder="1"/>
    <xf numFmtId="14" fontId="0" fillId="0" borderId="61" xfId="0" applyNumberFormat="1" applyBorder="1" applyAlignment="1">
      <alignment vertical="top" wrapText="1"/>
    </xf>
    <xf numFmtId="14" fontId="0" fillId="0" borderId="61" xfId="0" applyNumberFormat="1" applyBorder="1" applyAlignment="1">
      <alignment horizontal="left" vertical="top" wrapText="1"/>
    </xf>
    <xf numFmtId="0" fontId="0" fillId="0" borderId="65" xfId="0" applyBorder="1"/>
    <xf numFmtId="0" fontId="17" fillId="0" borderId="66" xfId="0" applyFont="1" applyBorder="1"/>
    <xf numFmtId="164" fontId="17" fillId="0" borderId="67" xfId="0" applyNumberFormat="1" applyFont="1" applyBorder="1"/>
    <xf numFmtId="0" fontId="30" fillId="0" borderId="69" xfId="0" applyFont="1" applyBorder="1"/>
    <xf numFmtId="0" fontId="17" fillId="0" borderId="69" xfId="0" applyFont="1" applyBorder="1" applyAlignment="1">
      <alignment wrapText="1"/>
    </xf>
    <xf numFmtId="44" fontId="33" fillId="0" borderId="56" xfId="111" applyFont="1" applyBorder="1"/>
    <xf numFmtId="0" fontId="34" fillId="0" borderId="68" xfId="0" applyFont="1" applyBorder="1"/>
    <xf numFmtId="164" fontId="17" fillId="0" borderId="70" xfId="0" applyNumberFormat="1" applyFont="1" applyBorder="1"/>
    <xf numFmtId="164" fontId="28" fillId="0" borderId="40" xfId="0" applyNumberFormat="1" applyFont="1" applyBorder="1"/>
    <xf numFmtId="164" fontId="0" fillId="0" borderId="14" xfId="0" applyNumberFormat="1" applyBorder="1"/>
    <xf numFmtId="14" fontId="25" fillId="8" borderId="13" xfId="0" applyNumberFormat="1" applyFont="1" applyFill="1" applyBorder="1" applyAlignment="1">
      <alignment vertical="top"/>
    </xf>
    <xf numFmtId="164" fontId="25" fillId="0" borderId="37" xfId="0" applyNumberFormat="1" applyFont="1" applyBorder="1"/>
    <xf numFmtId="164" fontId="17" fillId="0" borderId="4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/>
    </xf>
    <xf numFmtId="164" fontId="0" fillId="0" borderId="0" xfId="0" applyNumberFormat="1"/>
    <xf numFmtId="164" fontId="17" fillId="0" borderId="32" xfId="0" applyNumberFormat="1" applyFont="1" applyBorder="1" applyAlignment="1">
      <alignment horizontal="center" vertical="center"/>
    </xf>
    <xf numFmtId="0" fontId="17" fillId="0" borderId="4" xfId="0" applyFont="1" applyBorder="1"/>
    <xf numFmtId="0" fontId="0" fillId="0" borderId="33" xfId="0" applyBorder="1" applyAlignment="1">
      <alignment horizontal="left" vertical="top"/>
    </xf>
    <xf numFmtId="164" fontId="0" fillId="0" borderId="0" xfId="0" applyNumberForma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17" fontId="25" fillId="0" borderId="23" xfId="0" applyNumberFormat="1" applyFont="1" applyBorder="1" applyAlignment="1">
      <alignment horizontal="center" vertical="top"/>
    </xf>
    <xf numFmtId="17" fontId="25" fillId="0" borderId="21" xfId="0" applyNumberFormat="1" applyFont="1" applyBorder="1" applyAlignment="1">
      <alignment horizontal="center" vertical="top"/>
    </xf>
    <xf numFmtId="17" fontId="0" fillId="0" borderId="23" xfId="0" applyNumberFormat="1" applyBorder="1" applyAlignment="1">
      <alignment horizontal="center" vertical="top"/>
    </xf>
    <xf numFmtId="17" fontId="0" fillId="0" borderId="33" xfId="0" applyNumberFormat="1" applyBorder="1" applyAlignment="1">
      <alignment horizontal="center" vertical="top"/>
    </xf>
    <xf numFmtId="164" fontId="0" fillId="0" borderId="23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0" fillId="0" borderId="31" xfId="0" applyNumberFormat="1" applyBorder="1" applyAlignment="1">
      <alignment horizontal="center"/>
    </xf>
    <xf numFmtId="0" fontId="21" fillId="0" borderId="48" xfId="0" applyFont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7" fillId="0" borderId="6" xfId="0" applyFont="1" applyBorder="1" applyAlignment="1">
      <alignment horizontal="right"/>
    </xf>
    <xf numFmtId="164" fontId="0" fillId="0" borderId="7" xfId="0" applyNumberFormat="1" applyBorder="1" applyAlignment="1">
      <alignment horizontal="center" vertical="center"/>
    </xf>
    <xf numFmtId="0" fontId="0" fillId="0" borderId="6" xfId="0" applyBorder="1"/>
    <xf numFmtId="14" fontId="0" fillId="0" borderId="6" xfId="0" applyNumberFormat="1" applyBorder="1"/>
    <xf numFmtId="0" fontId="0" fillId="0" borderId="50" xfId="0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25" fillId="0" borderId="79" xfId="0" applyNumberFormat="1" applyFont="1" applyBorder="1" applyAlignment="1">
      <alignment horizontal="right"/>
    </xf>
    <xf numFmtId="7" fontId="25" fillId="0" borderId="5" xfId="0" applyNumberFormat="1" applyFont="1" applyBorder="1" applyAlignment="1">
      <alignment horizontal="center" vertical="center" wrapText="1"/>
    </xf>
    <xf numFmtId="14" fontId="25" fillId="0" borderId="26" xfId="0" applyNumberFormat="1" applyFont="1" applyBorder="1" applyAlignment="1">
      <alignment horizontal="right"/>
    </xf>
    <xf numFmtId="14" fontId="0" fillId="0" borderId="6" xfId="0" applyNumberFormat="1" applyBorder="1" applyAlignment="1">
      <alignment horizontal="center" vertical="center"/>
    </xf>
    <xf numFmtId="14" fontId="0" fillId="0" borderId="79" xfId="0" applyNumberForma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7" fontId="25" fillId="0" borderId="82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5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7" fillId="0" borderId="69" xfId="0" applyFont="1" applyBorder="1"/>
    <xf numFmtId="8" fontId="37" fillId="0" borderId="4" xfId="0" applyNumberFormat="1" applyFont="1" applyBorder="1"/>
    <xf numFmtId="14" fontId="25" fillId="11" borderId="11" xfId="0" applyNumberFormat="1" applyFont="1" applyFill="1" applyBorder="1" applyAlignment="1">
      <alignment vertical="top"/>
    </xf>
    <xf numFmtId="164" fontId="25" fillId="11" borderId="0" xfId="0" applyNumberFormat="1" applyFont="1" applyFill="1"/>
    <xf numFmtId="14" fontId="25" fillId="11" borderId="26" xfId="0" applyNumberFormat="1" applyFont="1" applyFill="1" applyBorder="1" applyAlignment="1">
      <alignment vertical="top"/>
    </xf>
    <xf numFmtId="0" fontId="25" fillId="6" borderId="13" xfId="0" applyFont="1" applyFill="1" applyBorder="1"/>
    <xf numFmtId="0" fontId="25" fillId="13" borderId="4" xfId="0" applyFont="1" applyFill="1" applyBorder="1"/>
    <xf numFmtId="14" fontId="17" fillId="0" borderId="45" xfId="0" applyNumberFormat="1" applyFont="1" applyBorder="1" applyAlignment="1">
      <alignment vertical="top"/>
    </xf>
    <xf numFmtId="0" fontId="34" fillId="0" borderId="1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vertical="top"/>
    </xf>
    <xf numFmtId="14" fontId="17" fillId="0" borderId="7" xfId="0" applyNumberFormat="1" applyFont="1" applyBorder="1" applyAlignment="1">
      <alignment vertical="center"/>
    </xf>
    <xf numFmtId="164" fontId="17" fillId="0" borderId="48" xfId="0" applyNumberFormat="1" applyFont="1" applyBorder="1" applyAlignment="1">
      <alignment horizontal="center" vertical="center"/>
    </xf>
    <xf numFmtId="14" fontId="25" fillId="0" borderId="45" xfId="0" applyNumberFormat="1" applyFont="1" applyBorder="1" applyAlignment="1">
      <alignment vertical="top"/>
    </xf>
    <xf numFmtId="0" fontId="25" fillId="0" borderId="1" xfId="0" applyFont="1" applyBorder="1" applyAlignment="1">
      <alignment horizontal="right" vertical="top"/>
    </xf>
    <xf numFmtId="14" fontId="25" fillId="0" borderId="1" xfId="0" applyNumberFormat="1" applyFont="1" applyBorder="1" applyAlignment="1">
      <alignment vertical="top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34" fillId="0" borderId="31" xfId="0" applyFont="1" applyBorder="1" applyAlignment="1">
      <alignment horizontal="left" vertical="top" wrapText="1"/>
    </xf>
    <xf numFmtId="164" fontId="30" fillId="0" borderId="67" xfId="111" applyNumberFormat="1" applyFont="1" applyBorder="1"/>
    <xf numFmtId="164" fontId="0" fillId="0" borderId="33" xfId="111" applyNumberFormat="1" applyFont="1" applyBorder="1"/>
    <xf numFmtId="0" fontId="0" fillId="0" borderId="23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7" fillId="7" borderId="40" xfId="0" applyFont="1" applyFill="1" applyBorder="1" applyAlignment="1">
      <alignment horizontal="left" vertical="top" wrapText="1"/>
    </xf>
    <xf numFmtId="14" fontId="17" fillId="8" borderId="39" xfId="0" applyNumberFormat="1" applyFont="1" applyFill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0" fillId="0" borderId="30" xfId="0" applyBorder="1"/>
    <xf numFmtId="44" fontId="0" fillId="0" borderId="0" xfId="111" applyFont="1"/>
    <xf numFmtId="44" fontId="0" fillId="0" borderId="84" xfId="111" applyFont="1" applyBorder="1"/>
    <xf numFmtId="0" fontId="17" fillId="0" borderId="55" xfId="0" applyFont="1" applyBorder="1"/>
    <xf numFmtId="14" fontId="0" fillId="0" borderId="55" xfId="0" applyNumberFormat="1" applyBorder="1" applyAlignment="1">
      <alignment horizontal="center" vertical="center"/>
    </xf>
    <xf numFmtId="14" fontId="0" fillId="0" borderId="85" xfId="0" applyNumberFormat="1" applyBorder="1" applyAlignment="1">
      <alignment horizontal="center" vertical="center"/>
    </xf>
    <xf numFmtId="14" fontId="0" fillId="0" borderId="72" xfId="0" applyNumberFormat="1" applyBorder="1" applyAlignment="1">
      <alignment horizontal="left" vertical="center"/>
    </xf>
    <xf numFmtId="14" fontId="0" fillId="0" borderId="65" xfId="0" applyNumberFormat="1" applyBorder="1" applyAlignment="1">
      <alignment horizontal="left" vertical="center"/>
    </xf>
    <xf numFmtId="164" fontId="0" fillId="0" borderId="84" xfId="111" applyNumberFormat="1" applyFont="1" applyBorder="1"/>
    <xf numFmtId="164" fontId="0" fillId="0" borderId="0" xfId="111" applyNumberFormat="1" applyFont="1"/>
    <xf numFmtId="164" fontId="17" fillId="0" borderId="64" xfId="111" applyNumberFormat="1" applyFont="1" applyBorder="1"/>
    <xf numFmtId="0" fontId="11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7" fillId="7" borderId="4" xfId="0" applyFont="1" applyFill="1" applyBorder="1" applyAlignment="1">
      <alignment horizontal="left" vertical="top" wrapText="1"/>
    </xf>
    <xf numFmtId="14" fontId="17" fillId="8" borderId="87" xfId="0" applyNumberFormat="1" applyFont="1" applyFill="1" applyBorder="1" applyAlignment="1">
      <alignment horizontal="left" vertical="top" wrapText="1"/>
    </xf>
    <xf numFmtId="0" fontId="34" fillId="0" borderId="72" xfId="0" applyFont="1" applyBorder="1"/>
    <xf numFmtId="14" fontId="17" fillId="8" borderId="4" xfId="0" applyNumberFormat="1" applyFont="1" applyFill="1" applyBorder="1" applyAlignment="1">
      <alignment horizontal="left" vertical="top" wrapText="1"/>
    </xf>
    <xf numFmtId="164" fontId="17" fillId="0" borderId="89" xfId="0" applyNumberFormat="1" applyFont="1" applyBorder="1"/>
    <xf numFmtId="164" fontId="11" fillId="0" borderId="88" xfId="0" applyNumberFormat="1" applyFont="1" applyBorder="1"/>
    <xf numFmtId="0" fontId="11" fillId="0" borderId="33" xfId="0" applyFont="1" applyBorder="1" applyAlignment="1">
      <alignment horizontal="left" vertical="top"/>
    </xf>
    <xf numFmtId="0" fontId="17" fillId="4" borderId="38" xfId="0" applyFont="1" applyFill="1" applyBorder="1" applyAlignment="1">
      <alignment horizontal="left" vertical="top" wrapText="1"/>
    </xf>
    <xf numFmtId="14" fontId="0" fillId="0" borderId="61" xfId="0" applyNumberForma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17" fillId="4" borderId="4" xfId="0" applyFont="1" applyFill="1" applyBorder="1" applyAlignment="1">
      <alignment horizontal="left" vertical="top" wrapText="1"/>
    </xf>
    <xf numFmtId="164" fontId="34" fillId="0" borderId="35" xfId="0" applyNumberFormat="1" applyFont="1" applyBorder="1"/>
    <xf numFmtId="0" fontId="17" fillId="0" borderId="0" xfId="0" applyFont="1" applyAlignment="1">
      <alignment horizontal="left" vertical="top"/>
    </xf>
    <xf numFmtId="164" fontId="17" fillId="0" borderId="56" xfId="0" applyNumberFormat="1" applyFont="1" applyBorder="1"/>
    <xf numFmtId="14" fontId="17" fillId="8" borderId="38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4" fontId="17" fillId="0" borderId="86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164" fontId="36" fillId="0" borderId="3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top"/>
    </xf>
    <xf numFmtId="0" fontId="25" fillId="0" borderId="11" xfId="0" applyFont="1" applyBorder="1" applyAlignment="1">
      <alignment horizontal="center" vertical="top"/>
    </xf>
    <xf numFmtId="0" fontId="17" fillId="0" borderId="27" xfId="0" applyFont="1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9" xfId="0" applyBorder="1"/>
    <xf numFmtId="14" fontId="6" fillId="0" borderId="5" xfId="0" applyNumberFormat="1" applyFont="1" applyBorder="1" applyAlignment="1">
      <alignment horizontal="center" vertical="center"/>
    </xf>
    <xf numFmtId="8" fontId="30" fillId="0" borderId="4" xfId="0" applyNumberFormat="1" applyFont="1" applyBorder="1"/>
    <xf numFmtId="0" fontId="31" fillId="0" borderId="1" xfId="0" applyFont="1" applyBorder="1" applyAlignment="1">
      <alignment horizontal="center" vertical="center"/>
    </xf>
    <xf numFmtId="0" fontId="0" fillId="0" borderId="49" xfId="0" applyBorder="1"/>
    <xf numFmtId="0" fontId="0" fillId="0" borderId="5" xfId="0" applyBorder="1"/>
    <xf numFmtId="0" fontId="0" fillId="0" borderId="82" xfId="0" applyBorder="1"/>
    <xf numFmtId="164" fontId="43" fillId="0" borderId="4" xfId="0" applyNumberFormat="1" applyFont="1" applyBorder="1"/>
    <xf numFmtId="0" fontId="0" fillId="0" borderId="31" xfId="0" applyBorder="1" applyAlignment="1">
      <alignment horizontal="left" wrapText="1"/>
    </xf>
    <xf numFmtId="0" fontId="17" fillId="0" borderId="93" xfId="0" applyFont="1" applyBorder="1" applyAlignment="1">
      <alignment horizontal="center" vertical="center"/>
    </xf>
    <xf numFmtId="0" fontId="0" fillId="0" borderId="76" xfId="0" applyBorder="1"/>
    <xf numFmtId="0" fontId="0" fillId="0" borderId="77" xfId="0" applyBorder="1"/>
    <xf numFmtId="0" fontId="24" fillId="0" borderId="6" xfId="0" applyFont="1" applyBorder="1"/>
    <xf numFmtId="0" fontId="2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94" xfId="0" applyBorder="1"/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3" xfId="0" applyBorder="1"/>
    <xf numFmtId="0" fontId="24" fillId="0" borderId="31" xfId="0" applyFont="1" applyBorder="1"/>
    <xf numFmtId="0" fontId="24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164" fontId="0" fillId="0" borderId="23" xfId="0" applyNumberFormat="1" applyBorder="1"/>
    <xf numFmtId="0" fontId="22" fillId="0" borderId="0" xfId="0" applyFont="1"/>
    <xf numFmtId="14" fontId="30" fillId="12" borderId="4" xfId="0" applyNumberFormat="1" applyFont="1" applyFill="1" applyBorder="1" applyAlignment="1">
      <alignment horizontal="left" vertical="top" wrapText="1"/>
    </xf>
    <xf numFmtId="14" fontId="17" fillId="0" borderId="4" xfId="111" applyNumberFormat="1" applyFont="1" applyBorder="1" applyAlignment="1">
      <alignment horizontal="center" vertical="center"/>
    </xf>
    <xf numFmtId="164" fontId="17" fillId="0" borderId="67" xfId="111" applyNumberFormat="1" applyFont="1" applyBorder="1"/>
    <xf numFmtId="164" fontId="0" fillId="0" borderId="40" xfId="0" applyNumberFormat="1" applyBorder="1" applyAlignment="1">
      <alignment horizontal="center" vertical="center" wrapText="1"/>
    </xf>
    <xf numFmtId="14" fontId="25" fillId="0" borderId="45" xfId="0" applyNumberFormat="1" applyFont="1" applyBorder="1" applyAlignment="1">
      <alignment horizontal="right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7" fontId="25" fillId="0" borderId="91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/>
    </xf>
    <xf numFmtId="164" fontId="17" fillId="0" borderId="95" xfId="111" applyNumberFormat="1" applyFont="1" applyBorder="1"/>
    <xf numFmtId="0" fontId="0" fillId="0" borderId="0" xfId="0" applyBorder="1"/>
    <xf numFmtId="14" fontId="17" fillId="0" borderId="84" xfId="0" applyNumberFormat="1" applyFont="1" applyBorder="1" applyAlignment="1">
      <alignment horizontal="left" vertical="top"/>
    </xf>
    <xf numFmtId="164" fontId="17" fillId="0" borderId="96" xfId="111" applyNumberFormat="1" applyFont="1" applyBorder="1"/>
    <xf numFmtId="14" fontId="17" fillId="0" borderId="0" xfId="0" applyNumberFormat="1" applyFont="1" applyBorder="1" applyAlignment="1">
      <alignment horizontal="center" vertical="top"/>
    </xf>
    <xf numFmtId="14" fontId="17" fillId="0" borderId="57" xfId="0" applyNumberFormat="1" applyFont="1" applyBorder="1" applyAlignment="1">
      <alignment horizontal="center" vertical="center"/>
    </xf>
    <xf numFmtId="164" fontId="0" fillId="0" borderId="97" xfId="111" applyNumberFormat="1" applyFont="1" applyBorder="1"/>
    <xf numFmtId="7" fontId="45" fillId="0" borderId="91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/>
    </xf>
    <xf numFmtId="8" fontId="46" fillId="0" borderId="88" xfId="111" applyNumberFormat="1" applyFont="1" applyBorder="1" applyAlignment="1">
      <alignment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65" xfId="0" applyNumberFormat="1" applyFont="1" applyBorder="1" applyAlignment="1">
      <alignment horizontal="left" vertical="center" wrapText="1"/>
    </xf>
    <xf numFmtId="164" fontId="17" fillId="0" borderId="17" xfId="111" applyNumberFormat="1" applyFont="1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34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56" xfId="111" applyNumberFormat="1" applyFont="1" applyBorder="1"/>
    <xf numFmtId="8" fontId="46" fillId="0" borderId="67" xfId="111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14" fontId="17" fillId="0" borderId="99" xfId="0" applyNumberFormat="1" applyFont="1" applyBorder="1" applyAlignment="1">
      <alignment horizontal="left" vertical="top"/>
    </xf>
    <xf numFmtId="164" fontId="17" fillId="0" borderId="98" xfId="111" applyNumberFormat="1" applyFont="1" applyBorder="1"/>
    <xf numFmtId="8" fontId="44" fillId="0" borderId="67" xfId="111" applyNumberFormat="1" applyFont="1" applyBorder="1"/>
    <xf numFmtId="8" fontId="37" fillId="0" borderId="0" xfId="0" applyNumberFormat="1" applyFont="1" applyBorder="1"/>
    <xf numFmtId="14" fontId="30" fillId="0" borderId="18" xfId="0" applyNumberFormat="1" applyFont="1" applyFill="1" applyBorder="1" applyAlignment="1">
      <alignment horizontal="left" vertical="top" wrapText="1"/>
    </xf>
    <xf numFmtId="14" fontId="30" fillId="0" borderId="14" xfId="0" applyNumberFormat="1" applyFont="1" applyFill="1" applyBorder="1" applyAlignment="1">
      <alignment horizontal="left" vertical="top" wrapText="1"/>
    </xf>
    <xf numFmtId="0" fontId="17" fillId="0" borderId="92" xfId="0" applyFont="1" applyBorder="1" applyAlignment="1">
      <alignment horizontal="left" vertical="top"/>
    </xf>
    <xf numFmtId="164" fontId="30" fillId="0" borderId="71" xfId="111" applyNumberFormat="1" applyFont="1" applyBorder="1"/>
    <xf numFmtId="0" fontId="0" fillId="0" borderId="55" xfId="0" applyFont="1" applyBorder="1"/>
    <xf numFmtId="0" fontId="0" fillId="0" borderId="0" xfId="0" applyFont="1"/>
    <xf numFmtId="0" fontId="0" fillId="0" borderId="0" xfId="0" applyFont="1" applyAlignment="1">
      <alignment horizontal="left" vertical="top"/>
    </xf>
    <xf numFmtId="14" fontId="0" fillId="0" borderId="59" xfId="0" applyNumberFormat="1" applyFont="1" applyBorder="1" applyAlignment="1">
      <alignment wrapText="1"/>
    </xf>
    <xf numFmtId="164" fontId="0" fillId="0" borderId="38" xfId="0" applyNumberFormat="1" applyFont="1" applyBorder="1"/>
    <xf numFmtId="14" fontId="0" fillId="0" borderId="61" xfId="0" applyNumberFormat="1" applyFont="1" applyBorder="1" applyAlignment="1">
      <alignment wrapText="1"/>
    </xf>
    <xf numFmtId="164" fontId="0" fillId="0" borderId="31" xfId="0" applyNumberFormat="1" applyFont="1" applyBorder="1"/>
    <xf numFmtId="0" fontId="0" fillId="0" borderId="33" xfId="0" applyFont="1" applyBorder="1" applyAlignment="1">
      <alignment horizontal="left" vertical="top"/>
    </xf>
    <xf numFmtId="164" fontId="0" fillId="0" borderId="88" xfId="0" applyNumberFormat="1" applyFont="1" applyBorder="1"/>
    <xf numFmtId="14" fontId="34" fillId="0" borderId="61" xfId="0" applyNumberFormat="1" applyFont="1" applyBorder="1" applyAlignment="1">
      <alignment wrapText="1"/>
    </xf>
    <xf numFmtId="0" fontId="0" fillId="0" borderId="31" xfId="0" applyFont="1" applyBorder="1" applyAlignment="1">
      <alignment horizontal="left" vertical="top" wrapText="1"/>
    </xf>
    <xf numFmtId="164" fontId="0" fillId="0" borderId="62" xfId="0" applyNumberFormat="1" applyFont="1" applyBorder="1"/>
    <xf numFmtId="14" fontId="34" fillId="0" borderId="61" xfId="0" applyNumberFormat="1" applyFont="1" applyBorder="1" applyAlignment="1">
      <alignment vertical="top" wrapText="1"/>
    </xf>
    <xf numFmtId="0" fontId="0" fillId="0" borderId="31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 wrapText="1"/>
    </xf>
    <xf numFmtId="164" fontId="0" fillId="0" borderId="63" xfId="0" applyNumberFormat="1" applyFont="1" applyBorder="1"/>
    <xf numFmtId="14" fontId="0" fillId="0" borderId="61" xfId="0" applyNumberFormat="1" applyFont="1" applyBorder="1" applyAlignment="1">
      <alignment vertical="top" wrapText="1"/>
    </xf>
    <xf numFmtId="14" fontId="0" fillId="0" borderId="61" xfId="0" applyNumberFormat="1" applyFont="1" applyBorder="1" applyAlignment="1">
      <alignment horizontal="left" vertical="top" wrapText="1"/>
    </xf>
    <xf numFmtId="0" fontId="0" fillId="0" borderId="65" xfId="0" applyFont="1" applyBorder="1"/>
    <xf numFmtId="164" fontId="0" fillId="0" borderId="35" xfId="0" applyNumberFormat="1" applyFont="1" applyBorder="1"/>
    <xf numFmtId="164" fontId="0" fillId="0" borderId="33" xfId="0" applyNumberFormat="1" applyFont="1" applyBorder="1"/>
    <xf numFmtId="14" fontId="36" fillId="0" borderId="0" xfId="0" applyNumberFormat="1" applyFont="1" applyAlignment="1">
      <alignment horizontal="left" vertical="top"/>
    </xf>
    <xf numFmtId="44" fontId="36" fillId="0" borderId="56" xfId="111" applyFont="1" applyBorder="1"/>
    <xf numFmtId="8" fontId="30" fillId="0" borderId="0" xfId="0" applyNumberFormat="1" applyFont="1"/>
    <xf numFmtId="0" fontId="0" fillId="0" borderId="35" xfId="0" applyFont="1" applyBorder="1"/>
    <xf numFmtId="14" fontId="0" fillId="0" borderId="72" xfId="0" applyNumberFormat="1" applyFont="1" applyBorder="1" applyAlignment="1">
      <alignment horizontal="left" vertical="center"/>
    </xf>
    <xf numFmtId="0" fontId="0" fillId="0" borderId="30" xfId="0" applyFont="1" applyBorder="1"/>
    <xf numFmtId="14" fontId="0" fillId="0" borderId="85" xfId="0" applyNumberFormat="1" applyFont="1" applyBorder="1" applyAlignment="1">
      <alignment horizontal="center" vertical="center"/>
    </xf>
    <xf numFmtId="14" fontId="0" fillId="0" borderId="68" xfId="0" applyNumberFormat="1" applyFont="1" applyBorder="1" applyAlignment="1">
      <alignment horizontal="left" vertical="center"/>
    </xf>
    <xf numFmtId="0" fontId="0" fillId="0" borderId="0" xfId="0" applyFont="1" applyBorder="1"/>
    <xf numFmtId="14" fontId="0" fillId="0" borderId="27" xfId="0" applyNumberFormat="1" applyFont="1" applyBorder="1" applyAlignment="1">
      <alignment horizontal="left" vertical="top"/>
    </xf>
    <xf numFmtId="0" fontId="0" fillId="0" borderId="84" xfId="0" applyFont="1" applyBorder="1"/>
    <xf numFmtId="164" fontId="17" fillId="0" borderId="100" xfId="0" applyNumberFormat="1" applyFont="1" applyBorder="1"/>
    <xf numFmtId="8" fontId="30" fillId="0" borderId="0" xfId="0" applyNumberFormat="1" applyFont="1" applyBorder="1"/>
    <xf numFmtId="14" fontId="0" fillId="0" borderId="55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right" vertical="center"/>
    </xf>
    <xf numFmtId="0" fontId="38" fillId="0" borderId="20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7" fillId="0" borderId="0" xfId="0" applyFont="1" applyBorder="1"/>
    <xf numFmtId="0" fontId="17" fillId="0" borderId="27" xfId="0" applyFont="1" applyBorder="1" applyAlignment="1">
      <alignment horizontal="left" vertical="top"/>
    </xf>
    <xf numFmtId="164" fontId="17" fillId="0" borderId="97" xfId="0" applyNumberFormat="1" applyFont="1" applyBorder="1"/>
    <xf numFmtId="0" fontId="17" fillId="0" borderId="17" xfId="0" applyFont="1" applyBorder="1" applyAlignment="1">
      <alignment horizontal="left" vertical="top"/>
    </xf>
    <xf numFmtId="164" fontId="17" fillId="0" borderId="54" xfId="0" applyNumberFormat="1" applyFont="1" applyBorder="1"/>
    <xf numFmtId="164" fontId="25" fillId="0" borderId="54" xfId="0" applyNumberFormat="1" applyFont="1" applyBorder="1"/>
    <xf numFmtId="0" fontId="17" fillId="0" borderId="36" xfId="0" applyFont="1" applyBorder="1" applyAlignment="1">
      <alignment horizontal="left" vertical="top"/>
    </xf>
    <xf numFmtId="164" fontId="17" fillId="0" borderId="58" xfId="0" applyNumberFormat="1" applyFont="1" applyBorder="1"/>
    <xf numFmtId="164" fontId="25" fillId="0" borderId="58" xfId="0" applyNumberFormat="1" applyFont="1" applyBorder="1"/>
    <xf numFmtId="0" fontId="17" fillId="0" borderId="37" xfId="0" applyFont="1" applyBorder="1" applyAlignment="1">
      <alignment horizontal="left" vertical="top"/>
    </xf>
    <xf numFmtId="44" fontId="33" fillId="0" borderId="58" xfId="111" applyFont="1" applyBorder="1"/>
    <xf numFmtId="14" fontId="33" fillId="0" borderId="36" xfId="0" applyNumberFormat="1" applyFont="1" applyBorder="1" applyAlignment="1">
      <alignment horizontal="left" vertical="top"/>
    </xf>
    <xf numFmtId="164" fontId="25" fillId="8" borderId="4" xfId="0" applyNumberFormat="1" applyFont="1" applyFill="1" applyBorder="1"/>
    <xf numFmtId="164" fontId="25" fillId="3" borderId="4" xfId="0" applyNumberFormat="1" applyFont="1" applyFill="1" applyBorder="1"/>
    <xf numFmtId="164" fontId="25" fillId="10" borderId="4" xfId="0" applyNumberFormat="1" applyFont="1" applyFill="1" applyBorder="1"/>
    <xf numFmtId="164" fontId="28" fillId="0" borderId="62" xfId="0" applyNumberFormat="1" applyFont="1" applyBorder="1"/>
    <xf numFmtId="164" fontId="28" fillId="0" borderId="90" xfId="0" applyNumberFormat="1" applyFont="1" applyBorder="1"/>
    <xf numFmtId="0" fontId="25" fillId="3" borderId="4" xfId="0" applyFont="1" applyFill="1" applyBorder="1"/>
    <xf numFmtId="164" fontId="0" fillId="0" borderId="18" xfId="0" applyNumberFormat="1" applyBorder="1"/>
    <xf numFmtId="164" fontId="0" fillId="0" borderId="11" xfId="0" applyNumberFormat="1" applyBorder="1"/>
    <xf numFmtId="0" fontId="25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0" fontId="17" fillId="0" borderId="14" xfId="0" applyFont="1" applyBorder="1"/>
    <xf numFmtId="164" fontId="0" fillId="0" borderId="34" xfId="0" applyNumberFormat="1" applyFont="1" applyBorder="1"/>
    <xf numFmtId="14" fontId="0" fillId="0" borderId="11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right"/>
    </xf>
    <xf numFmtId="0" fontId="34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0" borderId="29" xfId="0" applyFont="1" applyBorder="1" applyAlignment="1">
      <alignment horizontal="right"/>
    </xf>
    <xf numFmtId="0" fontId="25" fillId="6" borderId="11" xfId="0" applyFont="1" applyFill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164" fontId="0" fillId="0" borderId="29" xfId="0" applyNumberFormat="1" applyBorder="1"/>
    <xf numFmtId="164" fontId="25" fillId="0" borderId="34" xfId="0" applyNumberFormat="1" applyFont="1" applyBorder="1" applyAlignment="1">
      <alignment horizontal="right"/>
    </xf>
    <xf numFmtId="164" fontId="25" fillId="0" borderId="38" xfId="0" applyNumberFormat="1" applyFont="1" applyBorder="1"/>
    <xf numFmtId="164" fontId="25" fillId="4" borderId="4" xfId="0" applyNumberFormat="1" applyFont="1" applyFill="1" applyBorder="1"/>
    <xf numFmtId="0" fontId="25" fillId="4" borderId="13" xfId="0" applyFont="1" applyFill="1" applyBorder="1" applyAlignment="1">
      <alignment horizontal="center" vertical="center"/>
    </xf>
    <xf numFmtId="0" fontId="17" fillId="0" borderId="34" xfId="0" applyFont="1" applyBorder="1"/>
    <xf numFmtId="0" fontId="25" fillId="2" borderId="4" xfId="0" applyFont="1" applyFill="1" applyBorder="1"/>
    <xf numFmtId="164" fontId="25" fillId="9" borderId="4" xfId="0" applyNumberFormat="1" applyFont="1" applyFill="1" applyBorder="1"/>
    <xf numFmtId="0" fontId="0" fillId="0" borderId="31" xfId="0" applyFont="1" applyBorder="1" applyAlignment="1">
      <alignment horizontal="right"/>
    </xf>
    <xf numFmtId="0" fontId="0" fillId="0" borderId="31" xfId="0" applyFont="1" applyBorder="1" applyAlignment="1">
      <alignment horizontal="right" wrapText="1"/>
    </xf>
    <xf numFmtId="0" fontId="0" fillId="0" borderId="34" xfId="0" applyFont="1" applyBorder="1" applyAlignment="1">
      <alignment horizontal="right"/>
    </xf>
    <xf numFmtId="0" fontId="34" fillId="0" borderId="31" xfId="0" applyFont="1" applyBorder="1" applyAlignment="1">
      <alignment horizontal="right"/>
    </xf>
    <xf numFmtId="0" fontId="34" fillId="0" borderId="31" xfId="0" applyFont="1" applyBorder="1" applyAlignment="1">
      <alignment horizontal="right" wrapText="1"/>
    </xf>
    <xf numFmtId="0" fontId="34" fillId="0" borderId="34" xfId="0" applyFont="1" applyBorder="1" applyAlignment="1">
      <alignment horizontal="right"/>
    </xf>
    <xf numFmtId="14" fontId="0" fillId="0" borderId="31" xfId="0" applyNumberFormat="1" applyFont="1" applyBorder="1" applyAlignment="1">
      <alignment horizontal="right" wrapText="1"/>
    </xf>
    <xf numFmtId="14" fontId="0" fillId="0" borderId="34" xfId="0" applyNumberFormat="1" applyFont="1" applyBorder="1" applyAlignment="1">
      <alignment horizontal="right" wrapText="1"/>
    </xf>
    <xf numFmtId="164" fontId="28" fillId="0" borderId="32" xfId="0" applyNumberFormat="1" applyFont="1" applyBorder="1"/>
    <xf numFmtId="164" fontId="25" fillId="6" borderId="4" xfId="0" applyNumberFormat="1" applyFont="1" applyFill="1" applyBorder="1"/>
    <xf numFmtId="8" fontId="25" fillId="13" borderId="13" xfId="0" applyNumberFormat="1" applyFont="1" applyFill="1" applyBorder="1"/>
    <xf numFmtId="8" fontId="25" fillId="13" borderId="4" xfId="0" applyNumberFormat="1" applyFont="1" applyFill="1" applyBorder="1"/>
    <xf numFmtId="0" fontId="0" fillId="0" borderId="33" xfId="0" applyFont="1" applyBorder="1" applyAlignment="1">
      <alignment horizontal="right"/>
    </xf>
    <xf numFmtId="164" fontId="0" fillId="0" borderId="20" xfId="0" applyNumberFormat="1" applyBorder="1"/>
    <xf numFmtId="0" fontId="34" fillId="0" borderId="33" xfId="0" applyFont="1" applyBorder="1" applyAlignment="1">
      <alignment horizontal="right"/>
    </xf>
    <xf numFmtId="164" fontId="28" fillId="0" borderId="88" xfId="0" applyNumberFormat="1" applyFont="1" applyBorder="1"/>
    <xf numFmtId="164" fontId="5" fillId="0" borderId="33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17" fillId="0" borderId="101" xfId="0" applyNumberFormat="1" applyFont="1" applyBorder="1" applyAlignment="1">
      <alignment horizontal="center" vertical="center"/>
    </xf>
    <xf numFmtId="164" fontId="17" fillId="0" borderId="4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16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7" fontId="45" fillId="0" borderId="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14" fontId="0" fillId="0" borderId="6" xfId="0" applyNumberFormat="1" applyFont="1" applyBorder="1" applyAlignment="1">
      <alignment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right" vertical="center"/>
    </xf>
    <xf numFmtId="14" fontId="0" fillId="0" borderId="12" xfId="0" applyNumberFormat="1" applyFont="1" applyBorder="1" applyAlignment="1">
      <alignment horizontal="center" vertical="center"/>
    </xf>
    <xf numFmtId="14" fontId="17" fillId="0" borderId="49" xfId="0" applyNumberFormat="1" applyFont="1" applyBorder="1" applyAlignment="1">
      <alignment horizontal="right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7" fontId="17" fillId="0" borderId="5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right"/>
    </xf>
    <xf numFmtId="7" fontId="17" fillId="0" borderId="1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vertical="top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6" xfId="0" applyFont="1" applyBorder="1"/>
    <xf numFmtId="14" fontId="0" fillId="0" borderId="6" xfId="0" applyNumberFormat="1" applyFont="1" applyBorder="1"/>
    <xf numFmtId="0" fontId="41" fillId="0" borderId="1" xfId="0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4" fontId="34" fillId="0" borderId="6" xfId="0" applyNumberFormat="1" applyFont="1" applyBorder="1" applyAlignment="1">
      <alignment vertical="top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7" fontId="17" fillId="0" borderId="1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top"/>
    </xf>
    <xf numFmtId="164" fontId="0" fillId="0" borderId="4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 wrapText="1"/>
    </xf>
    <xf numFmtId="14" fontId="0" fillId="0" borderId="6" xfId="0" applyNumberFormat="1" applyFont="1" applyBorder="1" applyAlignment="1">
      <alignment horizontal="right" wrapText="1"/>
    </xf>
    <xf numFmtId="14" fontId="41" fillId="0" borderId="46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top"/>
    </xf>
    <xf numFmtId="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4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164" fontId="4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wrapText="1"/>
    </xf>
    <xf numFmtId="14" fontId="25" fillId="0" borderId="12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right"/>
    </xf>
    <xf numFmtId="0" fontId="25" fillId="0" borderId="38" xfId="0" applyFont="1" applyBorder="1" applyAlignment="1">
      <alignment horizontal="right" vertical="top"/>
    </xf>
    <xf numFmtId="0" fontId="12" fillId="0" borderId="46" xfId="0" applyFont="1" applyBorder="1" applyAlignment="1">
      <alignment horizontal="center" vertical="center"/>
    </xf>
    <xf numFmtId="164" fontId="25" fillId="0" borderId="38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14" fontId="0" fillId="0" borderId="49" xfId="0" applyNumberFormat="1" applyFont="1" applyBorder="1" applyAlignment="1">
      <alignment horizontal="right"/>
    </xf>
    <xf numFmtId="7" fontId="0" fillId="0" borderId="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5" xfId="0" applyFont="1" applyBorder="1" applyAlignment="1">
      <alignment horizontal="left"/>
    </xf>
    <xf numFmtId="0" fontId="17" fillId="0" borderId="2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7" fontId="0" fillId="0" borderId="5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14" fontId="17" fillId="0" borderId="45" xfId="0" applyNumberFormat="1" applyFont="1" applyBorder="1" applyAlignment="1">
      <alignment horizontal="right"/>
    </xf>
    <xf numFmtId="7" fontId="17" fillId="0" borderId="91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right" vertical="top"/>
    </xf>
    <xf numFmtId="0" fontId="12" fillId="0" borderId="5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7" fontId="17" fillId="0" borderId="7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center"/>
    </xf>
    <xf numFmtId="164" fontId="48" fillId="0" borderId="67" xfId="0" applyNumberFormat="1" applyFont="1" applyBorder="1"/>
    <xf numFmtId="164" fontId="49" fillId="0" borderId="88" xfId="0" applyNumberFormat="1" applyFont="1" applyBorder="1"/>
    <xf numFmtId="0" fontId="17" fillId="0" borderId="69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46" fillId="0" borderId="0" xfId="0" applyFont="1"/>
    <xf numFmtId="0" fontId="50" fillId="0" borderId="0" xfId="0" applyFont="1"/>
    <xf numFmtId="0" fontId="44" fillId="0" borderId="0" xfId="0" applyFont="1"/>
    <xf numFmtId="14" fontId="17" fillId="0" borderId="4" xfId="0" applyNumberFormat="1" applyFont="1" applyBorder="1" applyAlignment="1">
      <alignment horizontal="left" vertical="center" wrapText="1"/>
    </xf>
    <xf numFmtId="0" fontId="0" fillId="0" borderId="84" xfId="0" applyBorder="1"/>
    <xf numFmtId="164" fontId="17" fillId="0" borderId="104" xfId="111" applyNumberFormat="1" applyFont="1" applyBorder="1"/>
    <xf numFmtId="0" fontId="0" fillId="0" borderId="103" xfId="0" applyBorder="1"/>
    <xf numFmtId="164" fontId="0" fillId="0" borderId="98" xfId="111" applyNumberFormat="1" applyFont="1" applyBorder="1"/>
    <xf numFmtId="164" fontId="17" fillId="0" borderId="4" xfId="111" applyNumberFormat="1" applyFont="1" applyBorder="1"/>
    <xf numFmtId="164" fontId="0" fillId="0" borderId="96" xfId="111" applyNumberFormat="1" applyFont="1" applyBorder="1"/>
    <xf numFmtId="8" fontId="46" fillId="0" borderId="56" xfId="111" applyNumberFormat="1" applyFont="1" applyBorder="1" applyAlignment="1">
      <alignment vertical="center"/>
    </xf>
    <xf numFmtId="164" fontId="0" fillId="0" borderId="0" xfId="111" applyNumberFormat="1" applyFont="1" applyBorder="1"/>
    <xf numFmtId="164" fontId="24" fillId="0" borderId="4" xfId="0" applyNumberFormat="1" applyFont="1" applyBorder="1"/>
    <xf numFmtId="14" fontId="17" fillId="0" borderId="38" xfId="0" applyNumberFormat="1" applyFont="1" applyBorder="1" applyAlignment="1">
      <alignment horizontal="center" vertical="center"/>
    </xf>
    <xf numFmtId="8" fontId="46" fillId="0" borderId="102" xfId="111" applyNumberFormat="1" applyFont="1" applyBorder="1" applyAlignment="1">
      <alignment vertical="center"/>
    </xf>
    <xf numFmtId="14" fontId="0" fillId="0" borderId="27" xfId="111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7" fontId="43" fillId="0" borderId="4" xfId="0" applyNumberFormat="1" applyFont="1" applyBorder="1" applyAlignment="1">
      <alignment horizontal="center" vertical="center" wrapText="1"/>
    </xf>
    <xf numFmtId="8" fontId="45" fillId="0" borderId="4" xfId="0" applyNumberFormat="1" applyFont="1" applyBorder="1" applyAlignment="1">
      <alignment horizontal="center" vertical="center" wrapText="1"/>
    </xf>
    <xf numFmtId="0" fontId="24" fillId="0" borderId="0" xfId="0" applyFont="1"/>
    <xf numFmtId="166" fontId="25" fillId="0" borderId="4" xfId="0" applyNumberFormat="1" applyFont="1" applyBorder="1"/>
    <xf numFmtId="166" fontId="51" fillId="0" borderId="4" xfId="0" applyNumberFormat="1" applyFont="1" applyBorder="1"/>
    <xf numFmtId="0" fontId="3" fillId="0" borderId="0" xfId="0" applyFont="1"/>
    <xf numFmtId="0" fontId="39" fillId="0" borderId="4" xfId="0" applyFont="1" applyBorder="1"/>
    <xf numFmtId="164" fontId="46" fillId="0" borderId="4" xfId="0" applyNumberFormat="1" applyFont="1" applyBorder="1"/>
    <xf numFmtId="0" fontId="25" fillId="0" borderId="27" xfId="0" applyFont="1" applyBorder="1"/>
    <xf numFmtId="166" fontId="51" fillId="0" borderId="27" xfId="0" applyNumberFormat="1" applyFont="1" applyBorder="1"/>
    <xf numFmtId="166" fontId="17" fillId="0" borderId="0" xfId="0" applyNumberFormat="1" applyFont="1"/>
    <xf numFmtId="0" fontId="17" fillId="0" borderId="31" xfId="0" applyFont="1" applyBorder="1" applyAlignment="1">
      <alignment horizontal="center" vertical="top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top"/>
    </xf>
    <xf numFmtId="0" fontId="17" fillId="0" borderId="31" xfId="0" applyFont="1" applyBorder="1"/>
    <xf numFmtId="0" fontId="17" fillId="0" borderId="31" xfId="0" applyFont="1" applyBorder="1" applyAlignment="1">
      <alignment horizontal="left"/>
    </xf>
    <xf numFmtId="0" fontId="17" fillId="0" borderId="31" xfId="0" applyFont="1" applyBorder="1" applyAlignment="1">
      <alignment horizontal="right"/>
    </xf>
    <xf numFmtId="0" fontId="17" fillId="0" borderId="31" xfId="0" applyFont="1" applyBorder="1" applyAlignment="1">
      <alignment horizontal="right" wrapText="1"/>
    </xf>
    <xf numFmtId="164" fontId="0" fillId="0" borderId="34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top" wrapText="1"/>
    </xf>
    <xf numFmtId="14" fontId="0" fillId="0" borderId="33" xfId="0" applyNumberFormat="1" applyFont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center" wrapText="1"/>
    </xf>
    <xf numFmtId="14" fontId="0" fillId="0" borderId="34" xfId="0" applyNumberFormat="1" applyFont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 wrapText="1"/>
    </xf>
    <xf numFmtId="14" fontId="30" fillId="0" borderId="31" xfId="0" applyNumberFormat="1" applyFont="1" applyBorder="1" applyAlignment="1">
      <alignment horizontal="center" vertical="center" wrapText="1"/>
    </xf>
    <xf numFmtId="14" fontId="17" fillId="0" borderId="31" xfId="0" applyNumberFormat="1" applyFont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14" fontId="21" fillId="0" borderId="31" xfId="0" applyNumberFormat="1" applyFont="1" applyBorder="1" applyAlignment="1">
      <alignment horizontal="center" vertical="center"/>
    </xf>
    <xf numFmtId="14" fontId="21" fillId="0" borderId="34" xfId="0" applyNumberFormat="1" applyFont="1" applyBorder="1" applyAlignment="1">
      <alignment horizontal="center" vertical="center"/>
    </xf>
    <xf numFmtId="14" fontId="21" fillId="0" borderId="34" xfId="0" applyNumberFormat="1" applyFont="1" applyBorder="1" applyAlignment="1">
      <alignment vertical="top"/>
    </xf>
    <xf numFmtId="14" fontId="21" fillId="0" borderId="35" xfId="0" applyNumberFormat="1" applyFont="1" applyBorder="1" applyAlignment="1">
      <alignment vertical="top"/>
    </xf>
    <xf numFmtId="14" fontId="21" fillId="0" borderId="0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64" fontId="21" fillId="0" borderId="74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top"/>
    </xf>
    <xf numFmtId="0" fontId="41" fillId="0" borderId="5" xfId="0" applyFont="1" applyBorder="1" applyAlignment="1">
      <alignment horizontal="center" vertical="center"/>
    </xf>
    <xf numFmtId="164" fontId="17" fillId="0" borderId="77" xfId="0" applyNumberFormat="1" applyFont="1" applyBorder="1" applyAlignment="1">
      <alignment horizontal="center" vertical="center"/>
    </xf>
    <xf numFmtId="164" fontId="25" fillId="0" borderId="105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0" fillId="0" borderId="34" xfId="0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4" fontId="0" fillId="0" borderId="31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17" fontId="0" fillId="0" borderId="23" xfId="0" applyNumberFormat="1" applyFont="1" applyBorder="1" applyAlignment="1">
      <alignment horizontal="left" vertical="top" wrapText="1"/>
    </xf>
    <xf numFmtId="17" fontId="0" fillId="0" borderId="33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14" fontId="0" fillId="0" borderId="29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14" fontId="17" fillId="0" borderId="29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30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top"/>
    </xf>
    <xf numFmtId="14" fontId="25" fillId="0" borderId="30" xfId="0" applyNumberFormat="1" applyFont="1" applyBorder="1" applyAlignment="1">
      <alignment horizontal="center" vertical="center"/>
    </xf>
    <xf numFmtId="7" fontId="0" fillId="0" borderId="12" xfId="0" applyNumberFormat="1" applyFont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25" fillId="0" borderId="49" xfId="0" applyFont="1" applyBorder="1" applyAlignment="1">
      <alignment horizontal="left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7" fontId="25" fillId="0" borderId="48" xfId="0" applyNumberFormat="1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right"/>
    </xf>
    <xf numFmtId="14" fontId="0" fillId="0" borderId="42" xfId="0" applyNumberFormat="1" applyFont="1" applyBorder="1" applyAlignment="1">
      <alignment vertical="top"/>
    </xf>
    <xf numFmtId="14" fontId="25" fillId="0" borderId="48" xfId="0" applyNumberFormat="1" applyFont="1" applyBorder="1" applyAlignment="1">
      <alignment horizontal="right"/>
    </xf>
    <xf numFmtId="14" fontId="41" fillId="0" borderId="51" xfId="0" applyNumberFormat="1" applyFont="1" applyBorder="1" applyAlignment="1">
      <alignment horizontal="center" vertical="center"/>
    </xf>
    <xf numFmtId="14" fontId="17" fillId="0" borderId="12" xfId="0" applyNumberFormat="1" applyFont="1" applyBorder="1" applyAlignment="1">
      <alignment horizontal="right"/>
    </xf>
    <xf numFmtId="0" fontId="12" fillId="0" borderId="5" xfId="0" applyFont="1" applyBorder="1" applyAlignment="1">
      <alignment vertical="top"/>
    </xf>
    <xf numFmtId="164" fontId="0" fillId="0" borderId="34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vertical="top" wrapText="1"/>
    </xf>
    <xf numFmtId="164" fontId="14" fillId="0" borderId="50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164" fontId="21" fillId="0" borderId="50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left" vertical="top" wrapText="1"/>
    </xf>
    <xf numFmtId="0" fontId="14" fillId="0" borderId="76" xfId="0" applyFont="1" applyBorder="1" applyAlignment="1">
      <alignment vertical="top"/>
    </xf>
    <xf numFmtId="165" fontId="25" fillId="0" borderId="77" xfId="0" applyNumberFormat="1" applyFont="1" applyBorder="1" applyAlignment="1">
      <alignment horizontal="center" vertical="center"/>
    </xf>
    <xf numFmtId="165" fontId="25" fillId="0" borderId="78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5" fontId="25" fillId="0" borderId="7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22" fillId="0" borderId="79" xfId="0" applyFont="1" applyBorder="1" applyAlignment="1">
      <alignment horizontal="right"/>
    </xf>
    <xf numFmtId="14" fontId="22" fillId="0" borderId="50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17" fillId="0" borderId="33" xfId="0" applyFont="1" applyBorder="1" applyAlignment="1">
      <alignment vertical="top"/>
    </xf>
    <xf numFmtId="0" fontId="25" fillId="0" borderId="13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14" fontId="25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14" fontId="25" fillId="0" borderId="42" xfId="0" applyNumberFormat="1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48" fillId="0" borderId="0" xfId="0" applyFont="1" applyFill="1"/>
    <xf numFmtId="14" fontId="17" fillId="0" borderId="4" xfId="111" applyNumberFormat="1" applyFont="1" applyBorder="1" applyAlignment="1">
      <alignment horizontal="left" vertical="center" wrapText="1"/>
    </xf>
    <xf numFmtId="7" fontId="44" fillId="0" borderId="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0" xfId="0" applyFont="1"/>
    <xf numFmtId="164" fontId="39" fillId="0" borderId="4" xfId="0" applyNumberFormat="1" applyFont="1" applyBorder="1"/>
    <xf numFmtId="0" fontId="39" fillId="0" borderId="4" xfId="0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14" fontId="22" fillId="0" borderId="0" xfId="0" applyNumberFormat="1" applyFont="1" applyBorder="1" applyAlignment="1">
      <alignment vertical="center" wrapText="1"/>
    </xf>
    <xf numFmtId="14" fontId="22" fillId="0" borderId="0" xfId="0" applyNumberFormat="1" applyFont="1" applyBorder="1" applyAlignment="1">
      <alignment horizontal="left" vertical="center" wrapText="1"/>
    </xf>
    <xf numFmtId="14" fontId="17" fillId="0" borderId="0" xfId="0" applyNumberFormat="1" applyFont="1" applyBorder="1" applyAlignment="1">
      <alignment horizontal="left" wrapText="1"/>
    </xf>
    <xf numFmtId="14" fontId="17" fillId="0" borderId="0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24" fillId="0" borderId="0" xfId="0" applyFont="1" applyBorder="1"/>
    <xf numFmtId="0" fontId="28" fillId="0" borderId="0" xfId="0" applyFont="1" applyBorder="1"/>
    <xf numFmtId="0" fontId="17" fillId="0" borderId="40" xfId="0" applyFont="1" applyBorder="1" applyAlignment="1">
      <alignment horizontal="right" vertical="center"/>
    </xf>
    <xf numFmtId="164" fontId="46" fillId="0" borderId="40" xfId="0" applyNumberFormat="1" applyFont="1" applyBorder="1" applyAlignment="1">
      <alignment horizontal="center" vertical="center"/>
    </xf>
    <xf numFmtId="166" fontId="24" fillId="0" borderId="106" xfId="0" applyNumberFormat="1" applyFont="1" applyBorder="1"/>
    <xf numFmtId="166" fontId="28" fillId="0" borderId="106" xfId="0" applyNumberFormat="1" applyFont="1" applyBorder="1"/>
    <xf numFmtId="0" fontId="25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vertical="top"/>
    </xf>
    <xf numFmtId="164" fontId="0" fillId="0" borderId="0" xfId="0" applyNumberFormat="1" applyBorder="1"/>
    <xf numFmtId="164" fontId="28" fillId="0" borderId="0" xfId="0" applyNumberFormat="1" applyFont="1" applyBorder="1"/>
    <xf numFmtId="164" fontId="25" fillId="0" borderId="0" xfId="0" applyNumberFormat="1" applyFont="1" applyBorder="1"/>
    <xf numFmtId="164" fontId="0" fillId="0" borderId="0" xfId="0" applyNumberFormat="1" applyFont="1" applyBorder="1"/>
    <xf numFmtId="0" fontId="29" fillId="0" borderId="0" xfId="0" applyFont="1" applyBorder="1" applyAlignment="1">
      <alignment horizontal="center"/>
    </xf>
    <xf numFmtId="164" fontId="32" fillId="0" borderId="0" xfId="0" applyNumberFormat="1" applyFont="1" applyBorder="1"/>
    <xf numFmtId="164" fontId="27" fillId="0" borderId="0" xfId="0" applyNumberFormat="1" applyFont="1" applyBorder="1"/>
    <xf numFmtId="164" fontId="17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64" fontId="43" fillId="0" borderId="0" xfId="0" applyNumberFormat="1" applyFont="1" applyBorder="1"/>
    <xf numFmtId="164" fontId="24" fillId="0" borderId="0" xfId="0" applyNumberFormat="1" applyFont="1" applyBorder="1"/>
    <xf numFmtId="164" fontId="52" fillId="0" borderId="0" xfId="0" applyNumberFormat="1" applyFont="1" applyBorder="1"/>
    <xf numFmtId="2" fontId="17" fillId="0" borderId="0" xfId="0" applyNumberFormat="1" applyFont="1" applyBorder="1"/>
    <xf numFmtId="164" fontId="46" fillId="0" borderId="0" xfId="0" applyNumberFormat="1" applyFont="1" applyBorder="1"/>
    <xf numFmtId="164" fontId="25" fillId="0" borderId="0" xfId="0" applyNumberFormat="1" applyFont="1" applyBorder="1" applyAlignment="1">
      <alignment horizontal="center" vertical="center"/>
    </xf>
    <xf numFmtId="164" fontId="46" fillId="0" borderId="29" xfId="0" applyNumberFormat="1" applyFont="1" applyBorder="1"/>
    <xf numFmtId="166" fontId="0" fillId="0" borderId="106" xfId="0" applyNumberFormat="1" applyFont="1" applyBorder="1"/>
    <xf numFmtId="164" fontId="27" fillId="0" borderId="30" xfId="0" applyNumberFormat="1" applyFont="1" applyBorder="1"/>
    <xf numFmtId="8" fontId="29" fillId="0" borderId="29" xfId="0" applyNumberFormat="1" applyFont="1" applyBorder="1"/>
    <xf numFmtId="164" fontId="25" fillId="0" borderId="30" xfId="0" applyNumberFormat="1" applyFont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7" fontId="0" fillId="0" borderId="5" xfId="0" quotePrefix="1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/>
    <xf numFmtId="166" fontId="39" fillId="0" borderId="0" xfId="0" applyNumberFormat="1" applyFont="1" applyBorder="1"/>
    <xf numFmtId="164" fontId="39" fillId="0" borderId="0" xfId="0" applyNumberFormat="1" applyFont="1" applyBorder="1" applyAlignment="1">
      <alignment horizontal="left"/>
    </xf>
    <xf numFmtId="164" fontId="39" fillId="0" borderId="0" xfId="0" applyNumberFormat="1" applyFont="1" applyBorder="1"/>
    <xf numFmtId="164" fontId="39" fillId="0" borderId="0" xfId="0" applyNumberFormat="1" applyFont="1" applyBorder="1" applyAlignment="1">
      <alignment horizontal="right"/>
    </xf>
    <xf numFmtId="14" fontId="41" fillId="0" borderId="1" xfId="0" applyNumberFormat="1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top"/>
    </xf>
    <xf numFmtId="14" fontId="41" fillId="0" borderId="7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7" fontId="41" fillId="0" borderId="5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wrapText="1"/>
    </xf>
    <xf numFmtId="14" fontId="0" fillId="0" borderId="11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164" fontId="48" fillId="0" borderId="4" xfId="0" applyNumberFormat="1" applyFont="1" applyBorder="1"/>
    <xf numFmtId="164" fontId="49" fillId="0" borderId="40" xfId="0" applyNumberFormat="1" applyFont="1" applyBorder="1"/>
    <xf numFmtId="0" fontId="17" fillId="13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164" fontId="24" fillId="0" borderId="31" xfId="0" applyNumberFormat="1" applyFont="1" applyBorder="1"/>
    <xf numFmtId="164" fontId="24" fillId="0" borderId="31" xfId="0" applyNumberFormat="1" applyFont="1" applyBorder="1" applyAlignment="1">
      <alignment wrapText="1"/>
    </xf>
    <xf numFmtId="164" fontId="0" fillId="0" borderId="31" xfId="0" applyNumberFormat="1" applyBorder="1" applyAlignment="1">
      <alignment wrapText="1"/>
    </xf>
    <xf numFmtId="0" fontId="43" fillId="0" borderId="4" xfId="0" applyFont="1" applyBorder="1" applyAlignment="1">
      <alignment horizontal="right"/>
    </xf>
    <xf numFmtId="0" fontId="17" fillId="0" borderId="4" xfId="0" applyNumberFormat="1" applyFont="1" applyBorder="1"/>
    <xf numFmtId="164" fontId="17" fillId="0" borderId="33" xfId="0" applyNumberFormat="1" applyFont="1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164" fontId="24" fillId="0" borderId="31" xfId="0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 wrapText="1"/>
    </xf>
    <xf numFmtId="164" fontId="24" fillId="0" borderId="31" xfId="0" applyNumberFormat="1" applyFont="1" applyBorder="1" applyAlignment="1">
      <alignment horizontal="center"/>
    </xf>
    <xf numFmtId="0" fontId="18" fillId="0" borderId="33" xfId="116" applyBorder="1" applyAlignment="1">
      <alignment horizontal="center" vertical="top"/>
    </xf>
    <xf numFmtId="164" fontId="18" fillId="0" borderId="31" xfId="116" applyNumberFormat="1" applyBorder="1" applyAlignment="1">
      <alignment horizontal="center"/>
    </xf>
    <xf numFmtId="164" fontId="18" fillId="0" borderId="31" xfId="116" applyNumberFormat="1" applyBorder="1" applyAlignment="1">
      <alignment horizontal="center" wrapText="1"/>
    </xf>
    <xf numFmtId="0" fontId="18" fillId="0" borderId="31" xfId="116" applyBorder="1" applyAlignment="1">
      <alignment horizontal="center" vertical="center"/>
    </xf>
    <xf numFmtId="164" fontId="25" fillId="0" borderId="4" xfId="0" applyNumberFormat="1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72" xfId="0" applyNumberFormat="1" applyFont="1" applyBorder="1" applyAlignment="1">
      <alignment horizontal="center" vertical="center"/>
    </xf>
    <xf numFmtId="14" fontId="0" fillId="0" borderId="107" xfId="0" applyNumberFormat="1" applyFont="1" applyBorder="1" applyAlignment="1">
      <alignment horizontal="left" vertical="center"/>
    </xf>
    <xf numFmtId="14" fontId="0" fillId="0" borderId="69" xfId="0" applyNumberFormat="1" applyFont="1" applyBorder="1" applyAlignment="1">
      <alignment horizontal="left" vertical="center"/>
    </xf>
    <xf numFmtId="164" fontId="0" fillId="0" borderId="4" xfId="111" applyNumberFormat="1" applyFont="1" applyBorder="1"/>
    <xf numFmtId="164" fontId="0" fillId="0" borderId="35" xfId="111" applyNumberFormat="1" applyFont="1" applyBorder="1"/>
    <xf numFmtId="14" fontId="0" fillId="0" borderId="108" xfId="0" applyNumberFormat="1" applyFont="1" applyBorder="1" applyAlignment="1">
      <alignment horizontal="left" vertical="center"/>
    </xf>
    <xf numFmtId="14" fontId="0" fillId="0" borderId="66" xfId="0" applyNumberFormat="1" applyFont="1" applyBorder="1" applyAlignment="1">
      <alignment horizontal="left" vertical="center"/>
    </xf>
    <xf numFmtId="14" fontId="0" fillId="0" borderId="107" xfId="0" applyNumberFormat="1" applyBorder="1" applyAlignment="1">
      <alignment horizontal="left" vertical="center"/>
    </xf>
    <xf numFmtId="14" fontId="0" fillId="0" borderId="69" xfId="0" applyNumberFormat="1" applyBorder="1" applyAlignment="1">
      <alignment horizontal="left" vertical="center"/>
    </xf>
    <xf numFmtId="164" fontId="0" fillId="0" borderId="4" xfId="0" applyNumberFormat="1" applyBorder="1" applyAlignment="1">
      <alignment horizontal="right" vertical="center"/>
    </xf>
    <xf numFmtId="14" fontId="0" fillId="0" borderId="66" xfId="0" applyNumberFormat="1" applyBorder="1" applyAlignment="1">
      <alignment horizontal="left" vertical="center"/>
    </xf>
    <xf numFmtId="164" fontId="17" fillId="0" borderId="4" xfId="0" applyNumberFormat="1" applyFont="1" applyBorder="1" applyAlignment="1">
      <alignment horizontal="right" vertical="center"/>
    </xf>
    <xf numFmtId="14" fontId="0" fillId="0" borderId="69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right"/>
    </xf>
    <xf numFmtId="0" fontId="48" fillId="0" borderId="0" xfId="0" applyFont="1"/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64" fontId="34" fillId="0" borderId="4" xfId="0" applyNumberFormat="1" applyFont="1" applyBorder="1"/>
    <xf numFmtId="14" fontId="17" fillId="0" borderId="69" xfId="0" applyNumberFormat="1" applyFont="1" applyBorder="1" applyAlignment="1">
      <alignment horizontal="center" vertical="center"/>
    </xf>
    <xf numFmtId="8" fontId="49" fillId="0" borderId="102" xfId="111" applyNumberFormat="1" applyFont="1" applyBorder="1" applyAlignment="1">
      <alignment vertical="center"/>
    </xf>
    <xf numFmtId="164" fontId="29" fillId="0" borderId="0" xfId="0" applyNumberFormat="1" applyFont="1" applyFill="1" applyBorder="1"/>
    <xf numFmtId="0" fontId="17" fillId="0" borderId="8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vertical="top"/>
    </xf>
    <xf numFmtId="3" fontId="17" fillId="0" borderId="4" xfId="0" applyNumberFormat="1" applyFont="1" applyBorder="1"/>
    <xf numFmtId="14" fontId="17" fillId="0" borderId="109" xfId="0" applyNumberFormat="1" applyFont="1" applyBorder="1" applyAlignment="1">
      <alignment horizontal="center" vertical="center"/>
    </xf>
    <xf numFmtId="164" fontId="46" fillId="0" borderId="27" xfId="0" applyNumberFormat="1" applyFont="1" applyBorder="1"/>
    <xf numFmtId="8" fontId="17" fillId="0" borderId="27" xfId="0" applyNumberFormat="1" applyFont="1" applyBorder="1" applyAlignment="1">
      <alignment horizontal="right" vertical="top"/>
    </xf>
    <xf numFmtId="8" fontId="53" fillId="0" borderId="97" xfId="0" applyNumberFormat="1" applyFont="1" applyBorder="1" applyAlignment="1">
      <alignment horizontal="right" vertical="top"/>
    </xf>
    <xf numFmtId="0" fontId="21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8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14" fontId="17" fillId="0" borderId="20" xfId="0" applyNumberFormat="1" applyFont="1" applyBorder="1" applyAlignment="1">
      <alignment vertical="top" wrapText="1"/>
    </xf>
    <xf numFmtId="164" fontId="51" fillId="0" borderId="4" xfId="0" applyNumberFormat="1" applyFont="1" applyBorder="1"/>
    <xf numFmtId="164" fontId="0" fillId="0" borderId="33" xfId="0" applyNumberFormat="1" applyFont="1" applyBorder="1" applyAlignment="1">
      <alignment horizontal="center" vertical="center"/>
    </xf>
    <xf numFmtId="0" fontId="24" fillId="0" borderId="33" xfId="0" applyFont="1" applyBorder="1"/>
    <xf numFmtId="164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 wrapText="1"/>
    </xf>
    <xf numFmtId="164" fontId="18" fillId="0" borderId="33" xfId="116" applyNumberFormat="1" applyBorder="1" applyAlignment="1">
      <alignment horizontal="center"/>
    </xf>
    <xf numFmtId="0" fontId="0" fillId="0" borderId="32" xfId="0" applyFont="1" applyBorder="1" applyAlignment="1">
      <alignment horizontal="left" vertical="top"/>
    </xf>
    <xf numFmtId="164" fontId="0" fillId="0" borderId="32" xfId="0" applyNumberFormat="1" applyFont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center" vertical="center"/>
    </xf>
    <xf numFmtId="0" fontId="18" fillId="0" borderId="32" xfId="116" applyBorder="1" applyAlignment="1">
      <alignment horizontal="center" vertical="top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34" fillId="0" borderId="5" xfId="0" applyFont="1" applyBorder="1" applyAlignment="1">
      <alignment horizontal="center" vertical="center" wrapText="1"/>
    </xf>
    <xf numFmtId="14" fontId="0" fillId="0" borderId="49" xfId="0" applyNumberFormat="1" applyFont="1" applyBorder="1" applyAlignment="1">
      <alignment vertical="top"/>
    </xf>
    <xf numFmtId="164" fontId="22" fillId="0" borderId="10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vertical="top"/>
    </xf>
    <xf numFmtId="0" fontId="12" fillId="0" borderId="48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 vertical="center" wrapText="1"/>
    </xf>
    <xf numFmtId="0" fontId="35" fillId="0" borderId="42" xfId="0" applyFont="1" applyBorder="1" applyAlignment="1">
      <alignment vertical="top" wrapText="1"/>
    </xf>
    <xf numFmtId="0" fontId="17" fillId="0" borderId="49" xfId="0" applyFont="1" applyBorder="1" applyAlignment="1">
      <alignment horizontal="right"/>
    </xf>
    <xf numFmtId="14" fontId="0" fillId="0" borderId="45" xfId="0" applyNumberFormat="1" applyBorder="1" applyAlignment="1">
      <alignment horizontal="center" vertical="center"/>
    </xf>
    <xf numFmtId="0" fontId="12" fillId="0" borderId="12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14" fontId="25" fillId="0" borderId="29" xfId="0" applyNumberFormat="1" applyFont="1" applyBorder="1" applyAlignment="1">
      <alignment vertical="center"/>
    </xf>
    <xf numFmtId="49" fontId="17" fillId="0" borderId="5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14" fontId="0" fillId="0" borderId="5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8" xfId="0" applyBorder="1" applyAlignment="1">
      <alignment vertical="top"/>
    </xf>
    <xf numFmtId="49" fontId="41" fillId="0" borderId="5" xfId="0" applyNumberFormat="1" applyFont="1" applyBorder="1" applyAlignment="1">
      <alignment horizontal="center" vertical="center"/>
    </xf>
    <xf numFmtId="49" fontId="41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14" fontId="17" fillId="0" borderId="33" xfId="0" applyNumberFormat="1" applyFont="1" applyBorder="1" applyAlignment="1">
      <alignment vertical="top" wrapText="1"/>
    </xf>
    <xf numFmtId="14" fontId="17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vertical="top"/>
    </xf>
    <xf numFmtId="164" fontId="21" fillId="0" borderId="3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/>
    <xf numFmtId="164" fontId="46" fillId="0" borderId="4" xfId="0" applyNumberFormat="1" applyFont="1" applyBorder="1" applyAlignment="1">
      <alignment horizontal="right"/>
    </xf>
    <xf numFmtId="164" fontId="50" fillId="0" borderId="4" xfId="111" applyNumberFormat="1" applyFont="1" applyBorder="1" applyAlignment="1">
      <alignment horizontal="right"/>
    </xf>
    <xf numFmtId="164" fontId="50" fillId="0" borderId="35" xfId="111" applyNumberFormat="1" applyFont="1" applyBorder="1"/>
    <xf numFmtId="164" fontId="50" fillId="0" borderId="40" xfId="111" applyNumberFormat="1" applyFont="1" applyBorder="1" applyAlignment="1">
      <alignment horizontal="right"/>
    </xf>
    <xf numFmtId="164" fontId="50" fillId="0" borderId="34" xfId="111" applyNumberFormat="1" applyFont="1" applyBorder="1"/>
    <xf numFmtId="164" fontId="50" fillId="0" borderId="87" xfId="111" applyNumberFormat="1" applyFont="1" applyBorder="1"/>
    <xf numFmtId="0" fontId="47" fillId="0" borderId="0" xfId="0" applyFont="1" applyBorder="1"/>
    <xf numFmtId="17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center" vertical="center"/>
    </xf>
    <xf numFmtId="164" fontId="18" fillId="0" borderId="0" xfId="116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116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18" fillId="0" borderId="0" xfId="116" applyBorder="1" applyAlignment="1">
      <alignment horizontal="center" vertical="center"/>
    </xf>
    <xf numFmtId="164" fontId="18" fillId="0" borderId="0" xfId="116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164" fontId="24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18" fillId="0" borderId="0" xfId="116" applyBorder="1" applyAlignment="1">
      <alignment horizontal="center" vertical="top"/>
    </xf>
    <xf numFmtId="164" fontId="34" fillId="0" borderId="0" xfId="116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right" vertical="center" wrapText="1"/>
    </xf>
    <xf numFmtId="164" fontId="54" fillId="0" borderId="4" xfId="0" applyNumberFormat="1" applyFont="1" applyBorder="1"/>
    <xf numFmtId="0" fontId="25" fillId="0" borderId="40" xfId="0" applyFont="1" applyBorder="1"/>
    <xf numFmtId="164" fontId="25" fillId="0" borderId="40" xfId="0" applyNumberFormat="1" applyFont="1" applyBorder="1"/>
    <xf numFmtId="0" fontId="39" fillId="0" borderId="40" xfId="0" applyFont="1" applyBorder="1"/>
    <xf numFmtId="164" fontId="0" fillId="0" borderId="34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4" fontId="25" fillId="0" borderId="40" xfId="0" applyNumberFormat="1" applyFont="1" applyBorder="1"/>
    <xf numFmtId="4" fontId="25" fillId="0" borderId="4" xfId="0" applyNumberFormat="1" applyFont="1" applyBorder="1"/>
    <xf numFmtId="0" fontId="25" fillId="0" borderId="27" xfId="0" applyFont="1" applyBorder="1" applyAlignment="1">
      <alignment horizontal="right"/>
    </xf>
    <xf numFmtId="164" fontId="43" fillId="0" borderId="27" xfId="0" applyNumberFormat="1" applyFont="1" applyBorder="1"/>
    <xf numFmtId="164" fontId="39" fillId="0" borderId="27" xfId="0" applyNumberFormat="1" applyFont="1" applyBorder="1"/>
    <xf numFmtId="49" fontId="25" fillId="0" borderId="85" xfId="0" applyNumberFormat="1" applyFont="1" applyBorder="1" applyAlignment="1">
      <alignment horizontal="center" vertical="center"/>
    </xf>
    <xf numFmtId="49" fontId="25" fillId="0" borderId="84" xfId="0" applyNumberFormat="1" applyFont="1" applyBorder="1" applyAlignment="1">
      <alignment horizontal="center" vertical="center"/>
    </xf>
    <xf numFmtId="49" fontId="25" fillId="0" borderId="96" xfId="0" applyNumberFormat="1" applyFont="1" applyBorder="1" applyAlignment="1">
      <alignment horizontal="center" vertical="center"/>
    </xf>
    <xf numFmtId="14" fontId="30" fillId="12" borderId="57" xfId="0" applyNumberFormat="1" applyFont="1" applyFill="1" applyBorder="1" applyAlignment="1">
      <alignment horizontal="center" vertical="center"/>
    </xf>
    <xf numFmtId="14" fontId="30" fillId="12" borderId="58" xfId="0" applyNumberFormat="1" applyFont="1" applyFill="1" applyBorder="1" applyAlignment="1">
      <alignment horizontal="center" vertical="center"/>
    </xf>
    <xf numFmtId="14" fontId="17" fillId="8" borderId="4" xfId="0" applyNumberFormat="1" applyFont="1" applyFill="1" applyBorder="1" applyAlignment="1">
      <alignment horizontal="center" vertical="center"/>
    </xf>
    <xf numFmtId="14" fontId="17" fillId="8" borderId="67" xfId="0" applyNumberFormat="1" applyFont="1" applyFill="1" applyBorder="1" applyAlignment="1">
      <alignment horizontal="center" vertical="center"/>
    </xf>
    <xf numFmtId="14" fontId="17" fillId="0" borderId="69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5" fillId="0" borderId="53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54" xfId="0" applyFont="1" applyBorder="1" applyAlignment="1">
      <alignment horizontal="center" wrapText="1"/>
    </xf>
    <xf numFmtId="0" fontId="17" fillId="0" borderId="111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112" xfId="0" applyFont="1" applyBorder="1" applyAlignment="1">
      <alignment horizont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58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7" fillId="0" borderId="57" xfId="0" applyNumberFormat="1" applyFont="1" applyBorder="1" applyAlignment="1">
      <alignment horizontal="center"/>
    </xf>
    <xf numFmtId="14" fontId="17" fillId="0" borderId="37" xfId="0" applyNumberFormat="1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36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30" xfId="0" applyFont="1" applyBorder="1" applyAlignment="1">
      <alignment horizontal="center"/>
    </xf>
    <xf numFmtId="14" fontId="25" fillId="5" borderId="13" xfId="0" applyNumberFormat="1" applyFont="1" applyFill="1" applyBorder="1" applyAlignment="1">
      <alignment horizontal="center" vertical="center"/>
    </xf>
    <xf numFmtId="14" fontId="25" fillId="5" borderId="36" xfId="0" applyNumberFormat="1" applyFont="1" applyFill="1" applyBorder="1" applyAlignment="1">
      <alignment horizontal="center" vertical="center"/>
    </xf>
    <xf numFmtId="14" fontId="25" fillId="5" borderId="3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0" fillId="0" borderId="99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25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0" fontId="39" fillId="0" borderId="1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64" fontId="25" fillId="0" borderId="13" xfId="0" applyNumberFormat="1" applyFont="1" applyBorder="1" applyAlignment="1">
      <alignment horizontal="center"/>
    </xf>
    <xf numFmtId="164" fontId="25" fillId="0" borderId="36" xfId="0" applyNumberFormat="1" applyFont="1" applyBorder="1" applyAlignment="1">
      <alignment horizontal="center"/>
    </xf>
    <xf numFmtId="164" fontId="25" fillId="0" borderId="37" xfId="0" applyNumberFormat="1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5" fillId="0" borderId="10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top"/>
    </xf>
    <xf numFmtId="0" fontId="25" fillId="0" borderId="36" xfId="0" applyFont="1" applyBorder="1" applyAlignment="1">
      <alignment horizontal="center" vertical="top"/>
    </xf>
    <xf numFmtId="0" fontId="25" fillId="0" borderId="37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14" fontId="25" fillId="0" borderId="13" xfId="0" applyNumberFormat="1" applyFont="1" applyBorder="1" applyAlignment="1">
      <alignment horizontal="center" vertical="center"/>
    </xf>
    <xf numFmtId="14" fontId="25" fillId="0" borderId="36" xfId="0" applyNumberFormat="1" applyFont="1" applyBorder="1" applyAlignment="1">
      <alignment horizontal="center" vertical="center"/>
    </xf>
    <xf numFmtId="14" fontId="25" fillId="0" borderId="3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25" fillId="0" borderId="73" xfId="0" applyFont="1" applyBorder="1" applyAlignment="1">
      <alignment horizontal="center" vertical="top"/>
    </xf>
    <xf numFmtId="0" fontId="25" fillId="0" borderId="74" xfId="0" applyFont="1" applyBorder="1" applyAlignment="1">
      <alignment horizontal="center" vertical="top"/>
    </xf>
    <xf numFmtId="0" fontId="25" fillId="0" borderId="75" xfId="0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top"/>
    </xf>
    <xf numFmtId="165" fontId="25" fillId="0" borderId="13" xfId="0" applyNumberFormat="1" applyFont="1" applyBorder="1" applyAlignment="1">
      <alignment horizontal="center" vertical="center"/>
    </xf>
    <xf numFmtId="165" fontId="25" fillId="0" borderId="36" xfId="0" applyNumberFormat="1" applyFont="1" applyBorder="1" applyAlignment="1">
      <alignment horizontal="center" vertical="center"/>
    </xf>
    <xf numFmtId="165" fontId="25" fillId="0" borderId="37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165" fontId="17" fillId="0" borderId="36" xfId="0" applyNumberFormat="1" applyFont="1" applyBorder="1" applyAlignment="1">
      <alignment horizontal="center" vertical="center"/>
    </xf>
    <xf numFmtId="165" fontId="17" fillId="0" borderId="37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 wrapText="1"/>
    </xf>
    <xf numFmtId="14" fontId="25" fillId="0" borderId="36" xfId="0" applyNumberFormat="1" applyFont="1" applyBorder="1" applyAlignment="1">
      <alignment horizontal="center" vertical="center" wrapText="1"/>
    </xf>
    <xf numFmtId="14" fontId="25" fillId="0" borderId="37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/>
    </xf>
    <xf numFmtId="0" fontId="21" fillId="0" borderId="37" xfId="0" applyFont="1" applyBorder="1" applyAlignment="1">
      <alignment horizontal="center" vertical="top"/>
    </xf>
    <xf numFmtId="164" fontId="0" fillId="0" borderId="34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7" fontId="25" fillId="0" borderId="44" xfId="0" applyNumberFormat="1" applyFont="1" applyBorder="1" applyAlignment="1">
      <alignment horizontal="center" vertical="top"/>
    </xf>
    <xf numFmtId="17" fontId="25" fillId="0" borderId="36" xfId="0" applyNumberFormat="1" applyFont="1" applyBorder="1" applyAlignment="1">
      <alignment horizontal="center" vertical="top"/>
    </xf>
    <xf numFmtId="17" fontId="25" fillId="0" borderId="37" xfId="0" applyNumberFormat="1" applyFont="1" applyBorder="1" applyAlignment="1">
      <alignment horizontal="center" vertical="top"/>
    </xf>
    <xf numFmtId="164" fontId="0" fillId="0" borderId="38" xfId="0" applyNumberFormat="1" applyBorder="1" applyAlignment="1">
      <alignment horizontal="center" vertical="center" wrapTex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5" fillId="0" borderId="27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36" xfId="0" applyNumberFormat="1" applyFont="1" applyBorder="1" applyAlignment="1">
      <alignment horizontal="center" vertical="center" wrapText="1"/>
    </xf>
    <xf numFmtId="0" fontId="17" fillId="0" borderId="37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left" vertical="top" wrapText="1"/>
    </xf>
    <xf numFmtId="164" fontId="0" fillId="0" borderId="36" xfId="0" applyNumberFormat="1" applyBorder="1" applyAlignment="1">
      <alignment horizontal="left" vertical="top" wrapText="1"/>
    </xf>
    <xf numFmtId="164" fontId="0" fillId="0" borderId="37" xfId="0" applyNumberForma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164" fontId="0" fillId="0" borderId="26" xfId="0" applyNumberFormat="1" applyBorder="1" applyAlignment="1">
      <alignment horizontal="left" vertical="top" wrapText="1"/>
    </xf>
    <xf numFmtId="164" fontId="0" fillId="0" borderId="27" xfId="0" applyNumberFormat="1" applyBorder="1" applyAlignment="1">
      <alignment horizontal="left" vertical="top" wrapText="1"/>
    </xf>
    <xf numFmtId="164" fontId="0" fillId="0" borderId="28" xfId="0" applyNumberFormat="1" applyBorder="1" applyAlignment="1">
      <alignment horizontal="left" vertical="top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</cellXfs>
  <cellStyles count="117">
    <cellStyle name="Comma 2" xfId="115" xr:uid="{00000000-0005-0000-0000-00009F000000}"/>
    <cellStyle name="Currency" xfId="1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6" builtinId="8"/>
    <cellStyle name="Normal" xfId="0" builtinId="0"/>
    <cellStyle name="Normal 2" xfId="112" xr:uid="{00000000-0005-0000-0000-000070000000}"/>
    <cellStyle name="Normal 3" xfId="113" xr:uid="{00000000-0005-0000-0000-000071000000}"/>
    <cellStyle name="Normal 4" xfId="114" xr:uid="{00000000-0005-0000-0000-0000A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VDP/Food%20Pantry%20Financial/Master%20Sheet/SVdP%20Master%20Report%20for%20FY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"/>
      <sheetName val="FY Annual Report"/>
      <sheetName val="Expenses"/>
      <sheetName val="Donations - Income"/>
      <sheetName val="Food Cards"/>
      <sheetName val="Gift Cards"/>
      <sheetName val="Checks Issued"/>
      <sheetName val="Giving Tree 2018"/>
      <sheetName val="Annual Donors Listing"/>
      <sheetName val="Donor's Address Listing"/>
      <sheetName val="Drop Down Menu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lackingpines@yahoo.com" TargetMode="External"/><Relationship Id="rId13" Type="http://schemas.openxmlformats.org/officeDocument/2006/relationships/hyperlink" Target="mailto:2wcsctr9@gmail.com" TargetMode="External"/><Relationship Id="rId18" Type="http://schemas.openxmlformats.org/officeDocument/2006/relationships/hyperlink" Target="mailto:dhook613@yahoo.com" TargetMode="External"/><Relationship Id="rId26" Type="http://schemas.openxmlformats.org/officeDocument/2006/relationships/hyperlink" Target="mailto:ebbe91@yahoo.com" TargetMode="External"/><Relationship Id="rId3" Type="http://schemas.openxmlformats.org/officeDocument/2006/relationships/hyperlink" Target="mailto:familyed1@hotmail.com" TargetMode="External"/><Relationship Id="rId21" Type="http://schemas.openxmlformats.org/officeDocument/2006/relationships/hyperlink" Target="mailto:mmpearljam@gmail.com" TargetMode="External"/><Relationship Id="rId7" Type="http://schemas.openxmlformats.org/officeDocument/2006/relationships/hyperlink" Target="mailto:doris.kirsch@mwhc.com" TargetMode="External"/><Relationship Id="rId12" Type="http://schemas.openxmlformats.org/officeDocument/2006/relationships/hyperlink" Target="mailto:pfatima301@gmail.com" TargetMode="External"/><Relationship Id="rId17" Type="http://schemas.openxmlformats.org/officeDocument/2006/relationships/hyperlink" Target="mailto:joangoins2015@gmail.com" TargetMode="External"/><Relationship Id="rId25" Type="http://schemas.openxmlformats.org/officeDocument/2006/relationships/hyperlink" Target="mailto:aotal@verizon.net" TargetMode="External"/><Relationship Id="rId2" Type="http://schemas.openxmlformats.org/officeDocument/2006/relationships/hyperlink" Target="mailto:annandphilellis@yahoo.com" TargetMode="External"/><Relationship Id="rId16" Type="http://schemas.openxmlformats.org/officeDocument/2006/relationships/hyperlink" Target="mailto:alicecash55@gmail.com" TargetMode="External"/><Relationship Id="rId20" Type="http://schemas.openxmlformats.org/officeDocument/2006/relationships/hyperlink" Target="mailto:charlesp.ahart@gmail.com" TargetMode="External"/><Relationship Id="rId29" Type="http://schemas.openxmlformats.org/officeDocument/2006/relationships/printerSettings" Target="../printerSettings/printerSettings7.bin"/><Relationship Id="rId1" Type="http://schemas.openxmlformats.org/officeDocument/2006/relationships/hyperlink" Target="mailto:carlsondv@comcast.net" TargetMode="External"/><Relationship Id="rId6" Type="http://schemas.openxmlformats.org/officeDocument/2006/relationships/hyperlink" Target="mailto:dmtkau@verizon.net" TargetMode="External"/><Relationship Id="rId11" Type="http://schemas.openxmlformats.org/officeDocument/2006/relationships/hyperlink" Target="mailto:ostrander.rex@gmail.com" TargetMode="External"/><Relationship Id="rId24" Type="http://schemas.openxmlformats.org/officeDocument/2006/relationships/hyperlink" Target="mailto:itcandus@aol.com" TargetMode="External"/><Relationship Id="rId5" Type="http://schemas.openxmlformats.org/officeDocument/2006/relationships/hyperlink" Target="mailto:ajuszczak1988@gmail.com" TargetMode="External"/><Relationship Id="rId15" Type="http://schemas.openxmlformats.org/officeDocument/2006/relationships/hyperlink" Target="mailto:Manarc2014@gmail.com" TargetMode="External"/><Relationship Id="rId23" Type="http://schemas.openxmlformats.org/officeDocument/2006/relationships/hyperlink" Target="mailto:jwninc@aol.com" TargetMode="External"/><Relationship Id="rId28" Type="http://schemas.openxmlformats.org/officeDocument/2006/relationships/hyperlink" Target="mailto:ebbe91@yahoo.com" TargetMode="External"/><Relationship Id="rId10" Type="http://schemas.openxmlformats.org/officeDocument/2006/relationships/hyperlink" Target="mailto:amason4932@gmail.com" TargetMode="External"/><Relationship Id="rId19" Type="http://schemas.openxmlformats.org/officeDocument/2006/relationships/hyperlink" Target="mailto:papabelieves1@verizon.net" TargetMode="External"/><Relationship Id="rId4" Type="http://schemas.openxmlformats.org/officeDocument/2006/relationships/hyperlink" Target="mailto:keithhomza@msn.com" TargetMode="External"/><Relationship Id="rId9" Type="http://schemas.openxmlformats.org/officeDocument/2006/relationships/hyperlink" Target="mailto:mwmarch@verizon.net" TargetMode="External"/><Relationship Id="rId14" Type="http://schemas.openxmlformats.org/officeDocument/2006/relationships/hyperlink" Target="mailto:jwninc@aol.com" TargetMode="External"/><Relationship Id="rId22" Type="http://schemas.openxmlformats.org/officeDocument/2006/relationships/hyperlink" Target="mailto:morrisjohn4@gmail.com" TargetMode="External"/><Relationship Id="rId27" Type="http://schemas.openxmlformats.org/officeDocument/2006/relationships/hyperlink" Target="mailto:danya.ivory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8AAB-46D4-4C7B-9548-BBECF63E9F99}">
  <sheetPr>
    <pageSetUpPr fitToPage="1"/>
  </sheetPr>
  <dimension ref="A1:H476"/>
  <sheetViews>
    <sheetView tabSelected="1" zoomScale="85" zoomScaleNormal="85" workbookViewId="0">
      <selection activeCell="E76" sqref="E76"/>
    </sheetView>
  </sheetViews>
  <sheetFormatPr defaultColWidth="8.875" defaultRowHeight="15.75" x14ac:dyDescent="0.25"/>
  <cols>
    <col min="1" max="1" width="31.75" customWidth="1"/>
    <col min="2" max="2" width="13.875" customWidth="1"/>
    <col min="3" max="3" width="5.375" customWidth="1"/>
    <col min="4" max="4" width="34.375" style="337" customWidth="1"/>
    <col min="5" max="5" width="17" customWidth="1"/>
    <col min="8" max="8" width="9.75" bestFit="1" customWidth="1"/>
  </cols>
  <sheetData>
    <row r="1" spans="1:5" ht="16.5" thickBot="1" x14ac:dyDescent="0.3"/>
    <row r="2" spans="1:5" ht="37.5" customHeight="1" thickTop="1" x14ac:dyDescent="0.3">
      <c r="A2" s="1089" t="s">
        <v>597</v>
      </c>
      <c r="B2" s="1090"/>
      <c r="C2" s="1090"/>
      <c r="D2" s="1090"/>
      <c r="E2" s="1091"/>
    </row>
    <row r="3" spans="1:5" ht="19.5" thickBot="1" x14ac:dyDescent="0.3">
      <c r="A3" s="1078" t="s">
        <v>605</v>
      </c>
      <c r="B3" s="1079"/>
      <c r="C3" s="1079"/>
      <c r="D3" s="1079"/>
      <c r="E3" s="1080"/>
    </row>
    <row r="4" spans="1:5" ht="17.25" thickTop="1" thickBot="1" x14ac:dyDescent="0.3">
      <c r="A4" s="1092" t="s">
        <v>77</v>
      </c>
      <c r="B4" s="1093"/>
      <c r="D4" s="1094" t="s">
        <v>78</v>
      </c>
      <c r="E4" s="1095"/>
    </row>
    <row r="5" spans="1:5" ht="16.5" thickBot="1" x14ac:dyDescent="0.3">
      <c r="A5" s="456" t="s">
        <v>47</v>
      </c>
      <c r="B5" s="168">
        <f>'FY Annual Report'!$B$3</f>
        <v>0</v>
      </c>
      <c r="D5" s="1096" t="s">
        <v>437</v>
      </c>
      <c r="E5" s="1097"/>
    </row>
    <row r="6" spans="1:5" x14ac:dyDescent="0.25">
      <c r="A6" s="458" t="s">
        <v>346</v>
      </c>
      <c r="B6" s="42">
        <f>'FY Annual Report'!$B$4</f>
        <v>1000</v>
      </c>
      <c r="D6" s="460" t="s">
        <v>25</v>
      </c>
      <c r="E6" s="363">
        <f>'FY Annual Report'!$B$21</f>
        <v>529.1</v>
      </c>
    </row>
    <row r="7" spans="1:5" x14ac:dyDescent="0.25">
      <c r="A7" s="462" t="s">
        <v>347</v>
      </c>
      <c r="B7" s="42">
        <f>'FY Annual Report'!$B$5</f>
        <v>500</v>
      </c>
      <c r="D7" s="463" t="s">
        <v>28</v>
      </c>
      <c r="E7" s="235">
        <f>'FY Annual Report'!$B$22</f>
        <v>0</v>
      </c>
    </row>
    <row r="8" spans="1:5" x14ac:dyDescent="0.25">
      <c r="A8" s="465" t="s">
        <v>370</v>
      </c>
      <c r="B8" s="42">
        <f>'FY Annual Report'!$B$6</f>
        <v>1345.2</v>
      </c>
      <c r="D8" s="466" t="s">
        <v>63</v>
      </c>
      <c r="E8" s="235">
        <f>'FY Annual Report'!$B$23</f>
        <v>412.93</v>
      </c>
    </row>
    <row r="9" spans="1:5" x14ac:dyDescent="0.25">
      <c r="A9" s="465" t="s">
        <v>135</v>
      </c>
      <c r="B9" s="42">
        <f>'FY Annual Report'!$B$7</f>
        <v>0</v>
      </c>
      <c r="D9" s="466" t="s">
        <v>26</v>
      </c>
      <c r="E9" s="235">
        <f>'FY Annual Report'!$B$24</f>
        <v>0</v>
      </c>
    </row>
    <row r="10" spans="1:5" ht="16.5" thickBot="1" x14ac:dyDescent="0.3">
      <c r="A10" s="462" t="s">
        <v>74</v>
      </c>
      <c r="B10" s="42">
        <v>0</v>
      </c>
      <c r="D10" s="467" t="s">
        <v>65</v>
      </c>
      <c r="E10" s="238">
        <f>'FY Annual Report'!$B$25</f>
        <v>966.3599999999999</v>
      </c>
    </row>
    <row r="11" spans="1:5" ht="16.5" thickBot="1" x14ac:dyDescent="0.3">
      <c r="A11" s="462" t="s">
        <v>344</v>
      </c>
      <c r="B11" s="42">
        <f>'FY Annual Report'!$B$8</f>
        <v>0</v>
      </c>
      <c r="D11" s="368" t="s">
        <v>33</v>
      </c>
      <c r="E11" s="362">
        <f>SUM(E6:E10)</f>
        <v>1908.3899999999999</v>
      </c>
    </row>
    <row r="12" spans="1:5" ht="16.5" thickBot="1" x14ac:dyDescent="0.3">
      <c r="A12" s="469" t="s">
        <v>50</v>
      </c>
      <c r="B12" s="42">
        <f>'FY Annual Report'!$B$9</f>
        <v>0</v>
      </c>
      <c r="D12" s="1098" t="s">
        <v>436</v>
      </c>
      <c r="E12" s="1099"/>
    </row>
    <row r="13" spans="1:5" x14ac:dyDescent="0.25">
      <c r="A13" s="470" t="s">
        <v>74</v>
      </c>
      <c r="B13" s="42">
        <v>0</v>
      </c>
      <c r="D13" s="460" t="s">
        <v>25</v>
      </c>
      <c r="E13" s="363">
        <f>'FY Annual Report'!$B$29</f>
        <v>0</v>
      </c>
    </row>
    <row r="14" spans="1:5" ht="16.5" thickBot="1" x14ac:dyDescent="0.3">
      <c r="A14" s="471" t="s">
        <v>49</v>
      </c>
      <c r="B14" s="169">
        <f>'FY Annual Report'!$B$10</f>
        <v>255</v>
      </c>
      <c r="D14" s="463" t="s">
        <v>28</v>
      </c>
      <c r="E14" s="235">
        <f>'FY Annual Report'!$B$30</f>
        <v>0</v>
      </c>
    </row>
    <row r="15" spans="1:5" ht="16.5" thickBot="1" x14ac:dyDescent="0.3">
      <c r="A15" s="243" t="s">
        <v>79</v>
      </c>
      <c r="B15" s="73">
        <f>SUM(B5:B14)</f>
        <v>3100.2</v>
      </c>
      <c r="D15" s="466" t="s">
        <v>63</v>
      </c>
      <c r="E15" s="235">
        <f>'FY Annual Report'!$B$31</f>
        <v>0</v>
      </c>
    </row>
    <row r="16" spans="1:5" ht="16.5" thickBot="1" x14ac:dyDescent="0.3">
      <c r="A16" s="232"/>
      <c r="D16" s="466" t="s">
        <v>26</v>
      </c>
      <c r="E16" s="235">
        <f>'FY Annual Report'!$B$32</f>
        <v>0</v>
      </c>
    </row>
    <row r="17" spans="1:5" ht="16.5" thickBot="1" x14ac:dyDescent="0.3">
      <c r="A17" s="1104" t="s">
        <v>80</v>
      </c>
      <c r="B17" s="1105"/>
      <c r="D17" s="467" t="s">
        <v>65</v>
      </c>
      <c r="E17" s="238">
        <f>'FY Annual Report'!$B$33</f>
        <v>0</v>
      </c>
    </row>
    <row r="18" spans="1:5" ht="16.5" thickBot="1" x14ac:dyDescent="0.3">
      <c r="A18" s="360" t="s">
        <v>74</v>
      </c>
      <c r="B18" s="119">
        <v>0</v>
      </c>
      <c r="D18" s="358" t="s">
        <v>34</v>
      </c>
      <c r="E18" s="244">
        <f>SUM(E13:E17)</f>
        <v>0</v>
      </c>
    </row>
    <row r="19" spans="1:5" ht="16.5" thickBot="1" x14ac:dyDescent="0.3">
      <c r="A19" s="248" t="s">
        <v>132</v>
      </c>
      <c r="B19" s="107">
        <f>'FY Annual Report'!$B$14</f>
        <v>1575</v>
      </c>
      <c r="D19" s="1083" t="s">
        <v>438</v>
      </c>
      <c r="E19" s="1084"/>
    </row>
    <row r="20" spans="1:5" ht="16.5" thickBot="1" x14ac:dyDescent="0.3">
      <c r="A20" s="245" t="s">
        <v>81</v>
      </c>
      <c r="B20" s="108">
        <f>SUM(B18:B19)</f>
        <v>1575</v>
      </c>
      <c r="D20" s="911" t="s">
        <v>392</v>
      </c>
      <c r="E20" s="363">
        <f>'FY Annual Report'!$B$37</f>
        <v>0</v>
      </c>
    </row>
    <row r="21" spans="1:5" ht="16.5" thickBot="1" x14ac:dyDescent="0.3">
      <c r="A21" s="232"/>
      <c r="D21" s="911" t="s">
        <v>389</v>
      </c>
      <c r="E21" s="235">
        <f>'FY Annual Report'!$B$38</f>
        <v>0</v>
      </c>
    </row>
    <row r="22" spans="1:5" ht="32.25" thickBot="1" x14ac:dyDescent="0.3">
      <c r="A22" s="246" t="s">
        <v>82</v>
      </c>
      <c r="B22" s="73">
        <f>SUM(B15+B20)</f>
        <v>4675.2</v>
      </c>
      <c r="D22" s="911" t="s">
        <v>395</v>
      </c>
      <c r="E22" s="235">
        <f>'FY Annual Report'!$B$39</f>
        <v>0</v>
      </c>
    </row>
    <row r="23" spans="1:5" ht="31.5" x14ac:dyDescent="0.25">
      <c r="A23" s="910"/>
      <c r="B23" s="876"/>
      <c r="D23" s="911" t="s">
        <v>391</v>
      </c>
      <c r="E23" s="235">
        <f>'FY Annual Report'!$B$40</f>
        <v>40.099999999999994</v>
      </c>
    </row>
    <row r="24" spans="1:5" ht="31.5" x14ac:dyDescent="0.25">
      <c r="A24" s="910"/>
      <c r="B24" s="876"/>
      <c r="D24" s="911" t="s">
        <v>36</v>
      </c>
      <c r="E24" s="235">
        <f>'FY Annual Report'!$B$41</f>
        <v>0</v>
      </c>
    </row>
    <row r="25" spans="1:5" ht="16.5" thickBot="1" x14ac:dyDescent="0.3">
      <c r="A25" s="910"/>
      <c r="B25" s="876"/>
      <c r="D25" s="911" t="s">
        <v>37</v>
      </c>
      <c r="E25" s="235">
        <f>'FY Annual Report'!$B$42</f>
        <v>395.44</v>
      </c>
    </row>
    <row r="26" spans="1:5" ht="16.5" thickBot="1" x14ac:dyDescent="0.3">
      <c r="A26" s="232"/>
      <c r="D26" s="372" t="s">
        <v>38</v>
      </c>
      <c r="E26" s="362">
        <f>SUM(E20:E25)</f>
        <v>435.53999999999996</v>
      </c>
    </row>
    <row r="27" spans="1:5" ht="19.5" thickBot="1" x14ac:dyDescent="0.35">
      <c r="A27" s="306" t="s">
        <v>83</v>
      </c>
      <c r="B27" s="390">
        <v>0</v>
      </c>
      <c r="D27" s="500" t="s">
        <v>74</v>
      </c>
      <c r="E27" s="502" t="s">
        <v>74</v>
      </c>
    </row>
    <row r="28" spans="1:5" ht="16.5" thickBot="1" x14ac:dyDescent="0.3">
      <c r="A28" s="348" t="s">
        <v>74</v>
      </c>
      <c r="B28" s="486" t="s">
        <v>74</v>
      </c>
      <c r="D28" s="1081" t="s">
        <v>74</v>
      </c>
      <c r="E28" s="1082"/>
    </row>
    <row r="29" spans="1:5" ht="16.5" thickBot="1" x14ac:dyDescent="0.3">
      <c r="A29" s="1104" t="s">
        <v>342</v>
      </c>
      <c r="B29" s="1105"/>
      <c r="D29" s="449" t="s">
        <v>74</v>
      </c>
      <c r="E29" s="452">
        <v>0</v>
      </c>
    </row>
    <row r="30" spans="1:5" ht="16.5" thickBot="1" x14ac:dyDescent="0.3">
      <c r="A30" s="306" t="s">
        <v>352</v>
      </c>
      <c r="B30" s="658">
        <f>'FY Annual Report'!$B$58</f>
        <v>10868.56</v>
      </c>
      <c r="D30" s="450" t="s">
        <v>74</v>
      </c>
      <c r="E30" s="452">
        <v>0</v>
      </c>
    </row>
    <row r="31" spans="1:5" ht="16.5" thickBot="1" x14ac:dyDescent="0.3">
      <c r="A31" s="306" t="s">
        <v>43</v>
      </c>
      <c r="B31" s="659" t="str">
        <f>'FY Annual Report'!$B$59</f>
        <v xml:space="preserve"> </v>
      </c>
      <c r="D31" s="414" t="s">
        <v>74</v>
      </c>
      <c r="E31" s="333">
        <f>SUM(E29:E30)</f>
        <v>0</v>
      </c>
    </row>
    <row r="32" spans="1:5" ht="16.5" thickBot="1" x14ac:dyDescent="0.3">
      <c r="A32" s="660" t="s">
        <v>343</v>
      </c>
      <c r="B32" s="390">
        <f>SUM(B30:B31)</f>
        <v>10868.56</v>
      </c>
      <c r="D32" s="343" t="s">
        <v>74</v>
      </c>
      <c r="E32" s="249">
        <f>SUM(E11+E18+E26+E31)</f>
        <v>2343.9299999999998</v>
      </c>
    </row>
    <row r="33" spans="1:7" ht="16.5" thickBot="1" x14ac:dyDescent="0.3">
      <c r="A33" s="232"/>
      <c r="D33" s="505"/>
      <c r="E33" s="504"/>
    </row>
    <row r="34" spans="1:7" ht="16.5" thickBot="1" x14ac:dyDescent="0.3">
      <c r="A34" s="1085" t="s">
        <v>84</v>
      </c>
      <c r="B34" s="1086"/>
      <c r="C34" s="109"/>
      <c r="D34" s="1109" t="s">
        <v>129</v>
      </c>
      <c r="E34" s="1110"/>
    </row>
    <row r="35" spans="1:7" ht="16.5" thickBot="1" x14ac:dyDescent="0.3">
      <c r="A35" s="946" t="s">
        <v>606</v>
      </c>
      <c r="B35" s="1036">
        <v>9306.2999999999993</v>
      </c>
      <c r="C35" s="109"/>
      <c r="D35" s="415" t="s">
        <v>607</v>
      </c>
      <c r="E35" s="416">
        <f>Expenses!$E$55</f>
        <v>734.8</v>
      </c>
      <c r="G35" t="s">
        <v>74</v>
      </c>
    </row>
    <row r="36" spans="1:7" ht="32.25" thickBot="1" x14ac:dyDescent="0.3">
      <c r="A36" s="936" t="s">
        <v>373</v>
      </c>
      <c r="B36" s="947">
        <f>'FY Annual Report'!$B$54</f>
        <v>10062.57</v>
      </c>
      <c r="C36" s="388"/>
      <c r="D36" s="665" t="s">
        <v>328</v>
      </c>
      <c r="E36" s="447">
        <f>Expenses!$E$57</f>
        <v>0</v>
      </c>
    </row>
    <row r="37" spans="1:7" ht="16.5" thickBot="1" x14ac:dyDescent="0.3">
      <c r="A37" s="936" t="s">
        <v>134</v>
      </c>
      <c r="B37" s="1037">
        <v>0</v>
      </c>
      <c r="C37" s="109"/>
      <c r="D37" s="431" t="s">
        <v>329</v>
      </c>
      <c r="E37" s="443">
        <f>Expenses!$E$58</f>
        <v>805.99</v>
      </c>
    </row>
    <row r="38" spans="1:7" ht="16.5" thickBot="1" x14ac:dyDescent="0.3">
      <c r="A38" s="380" t="s">
        <v>374</v>
      </c>
      <c r="B38" s="667">
        <f>SUM(B36-B37)</f>
        <v>10062.57</v>
      </c>
      <c r="C38" s="668"/>
      <c r="D38" s="445" t="s">
        <v>74</v>
      </c>
      <c r="E38" s="446" t="s">
        <v>74</v>
      </c>
    </row>
    <row r="39" spans="1:7" ht="16.5" thickTop="1" x14ac:dyDescent="0.25"/>
    <row r="40" spans="1:7" ht="16.5" thickBot="1" x14ac:dyDescent="0.3"/>
    <row r="41" spans="1:7" ht="39" customHeight="1" thickTop="1" x14ac:dyDescent="0.3">
      <c r="A41" s="1089" t="s">
        <v>597</v>
      </c>
      <c r="B41" s="1090"/>
      <c r="C41" s="1090"/>
      <c r="D41" s="1090"/>
      <c r="E41" s="1091"/>
    </row>
    <row r="42" spans="1:7" ht="19.5" thickBot="1" x14ac:dyDescent="0.3">
      <c r="A42" s="1078" t="s">
        <v>608</v>
      </c>
      <c r="B42" s="1079"/>
      <c r="C42" s="1079"/>
      <c r="D42" s="1079"/>
      <c r="E42" s="1080"/>
    </row>
    <row r="43" spans="1:7" ht="17.25" thickTop="1" thickBot="1" x14ac:dyDescent="0.3">
      <c r="A43" s="1092" t="s">
        <v>77</v>
      </c>
      <c r="B43" s="1093"/>
      <c r="D43" s="1094" t="s">
        <v>78</v>
      </c>
      <c r="E43" s="1095"/>
    </row>
    <row r="44" spans="1:7" ht="16.5" thickBot="1" x14ac:dyDescent="0.3">
      <c r="A44" s="456" t="s">
        <v>47</v>
      </c>
      <c r="B44" s="168">
        <f>'FY Annual Report'!$C$3</f>
        <v>700</v>
      </c>
      <c r="D44" s="1096" t="s">
        <v>437</v>
      </c>
      <c r="E44" s="1097"/>
    </row>
    <row r="45" spans="1:7" x14ac:dyDescent="0.25">
      <c r="A45" s="458" t="s">
        <v>346</v>
      </c>
      <c r="B45" s="42">
        <f>'FY Annual Report'!$C$4</f>
        <v>0</v>
      </c>
      <c r="D45" s="460" t="s">
        <v>25</v>
      </c>
      <c r="E45" s="363">
        <f>'FY Annual Report'!$C$21</f>
        <v>182.51999999999998</v>
      </c>
    </row>
    <row r="46" spans="1:7" x14ac:dyDescent="0.25">
      <c r="A46" s="462" t="s">
        <v>347</v>
      </c>
      <c r="B46" s="42">
        <f>'FY Annual Report'!$C$5</f>
        <v>500</v>
      </c>
      <c r="D46" s="463" t="s">
        <v>28</v>
      </c>
      <c r="E46" s="235">
        <f>'FY Annual Report'!$C$22</f>
        <v>0</v>
      </c>
    </row>
    <row r="47" spans="1:7" x14ac:dyDescent="0.25">
      <c r="A47" s="465" t="s">
        <v>370</v>
      </c>
      <c r="B47" s="42">
        <f>'FY Annual Report'!$C$6</f>
        <v>192.48</v>
      </c>
      <c r="D47" s="466" t="s">
        <v>63</v>
      </c>
      <c r="E47" s="235">
        <f>'FY Annual Report'!$C$23</f>
        <v>0</v>
      </c>
    </row>
    <row r="48" spans="1:7" x14ac:dyDescent="0.25">
      <c r="A48" s="465" t="s">
        <v>135</v>
      </c>
      <c r="B48" s="42">
        <f>'FY Annual Report'!$C$7</f>
        <v>0</v>
      </c>
      <c r="D48" s="466" t="s">
        <v>26</v>
      </c>
      <c r="E48" s="235">
        <f>'FY Annual Report'!$C$24</f>
        <v>0</v>
      </c>
    </row>
    <row r="49" spans="1:5" ht="16.5" thickBot="1" x14ac:dyDescent="0.3">
      <c r="A49" s="462" t="s">
        <v>74</v>
      </c>
      <c r="B49" s="42">
        <v>0</v>
      </c>
      <c r="D49" s="467" t="s">
        <v>65</v>
      </c>
      <c r="E49" s="238">
        <f>'FY Annual Report'!$C$25</f>
        <v>59.1</v>
      </c>
    </row>
    <row r="50" spans="1:5" ht="16.5" thickBot="1" x14ac:dyDescent="0.3">
      <c r="A50" s="462" t="s">
        <v>344</v>
      </c>
      <c r="B50" s="42">
        <f>'FY Annual Report'!$C$8</f>
        <v>0</v>
      </c>
      <c r="D50" s="368" t="s">
        <v>33</v>
      </c>
      <c r="E50" s="362">
        <f>SUM(E45:E49)</f>
        <v>241.61999999999998</v>
      </c>
    </row>
    <row r="51" spans="1:5" ht="16.5" thickBot="1" x14ac:dyDescent="0.3">
      <c r="A51" s="240" t="s">
        <v>50</v>
      </c>
      <c r="B51" s="42">
        <f>'FY Annual Report'!$C$9</f>
        <v>0</v>
      </c>
      <c r="D51" s="1098" t="s">
        <v>436</v>
      </c>
      <c r="E51" s="1099"/>
    </row>
    <row r="52" spans="1:5" x14ac:dyDescent="0.25">
      <c r="A52" s="241" t="s">
        <v>74</v>
      </c>
      <c r="B52" s="42">
        <v>0</v>
      </c>
      <c r="D52" s="259" t="s">
        <v>25</v>
      </c>
      <c r="E52" s="363">
        <f>'FY Annual Report'!$C$29</f>
        <v>0</v>
      </c>
    </row>
    <row r="53" spans="1:5" ht="16.5" thickBot="1" x14ac:dyDescent="0.3">
      <c r="A53" s="242" t="s">
        <v>49</v>
      </c>
      <c r="B53" s="169">
        <f>'FY Annual Report'!$C$10</f>
        <v>0</v>
      </c>
      <c r="D53" s="133" t="s">
        <v>28</v>
      </c>
      <c r="E53" s="235">
        <f>'FY Annual Report'!$C$30</f>
        <v>0</v>
      </c>
    </row>
    <row r="54" spans="1:5" ht="16.5" thickBot="1" x14ac:dyDescent="0.3">
      <c r="A54" s="243" t="s">
        <v>79</v>
      </c>
      <c r="B54" s="73">
        <f>SUM(B44:B53)</f>
        <v>1392.48</v>
      </c>
      <c r="D54" s="134" t="s">
        <v>63</v>
      </c>
      <c r="E54" s="235">
        <f>'FY Annual Report'!$C$31</f>
        <v>0</v>
      </c>
    </row>
    <row r="55" spans="1:5" ht="16.5" thickBot="1" x14ac:dyDescent="0.3">
      <c r="A55" s="232"/>
      <c r="D55" s="134" t="s">
        <v>26</v>
      </c>
      <c r="E55" s="235">
        <f>'FY Annual Report'!$C$32</f>
        <v>0</v>
      </c>
    </row>
    <row r="56" spans="1:5" ht="16.5" thickBot="1" x14ac:dyDescent="0.3">
      <c r="A56" s="1104" t="s">
        <v>80</v>
      </c>
      <c r="B56" s="1105"/>
      <c r="D56" s="357" t="s">
        <v>65</v>
      </c>
      <c r="E56" s="238">
        <f>'FY Annual Report'!$C$33</f>
        <v>0</v>
      </c>
    </row>
    <row r="57" spans="1:5" ht="16.5" thickBot="1" x14ac:dyDescent="0.3">
      <c r="A57" s="360" t="s">
        <v>74</v>
      </c>
      <c r="B57" s="119">
        <v>0</v>
      </c>
      <c r="D57" s="358" t="s">
        <v>34</v>
      </c>
      <c r="E57" s="244">
        <f>SUM(E52:E56)</f>
        <v>0</v>
      </c>
    </row>
    <row r="58" spans="1:5" ht="16.5" thickBot="1" x14ac:dyDescent="0.3">
      <c r="A58" s="248" t="s">
        <v>132</v>
      </c>
      <c r="B58" s="128">
        <f>'FY Annual Report'!$C$14</f>
        <v>0</v>
      </c>
      <c r="D58" s="1083" t="s">
        <v>438</v>
      </c>
      <c r="E58" s="1084"/>
    </row>
    <row r="59" spans="1:5" ht="16.5" thickBot="1" x14ac:dyDescent="0.3">
      <c r="A59" s="245" t="s">
        <v>81</v>
      </c>
      <c r="B59" s="73">
        <f>SUM(B57:B58)</f>
        <v>0</v>
      </c>
      <c r="D59" s="911" t="s">
        <v>392</v>
      </c>
      <c r="E59" s="363">
        <f>'FY Annual Report'!$C$37</f>
        <v>0</v>
      </c>
    </row>
    <row r="60" spans="1:5" ht="16.5" thickBot="1" x14ac:dyDescent="0.3">
      <c r="A60" s="232"/>
      <c r="B60" s="424"/>
      <c r="D60" s="911" t="s">
        <v>389</v>
      </c>
      <c r="E60" s="235">
        <f>'FY Annual Report'!$C$38</f>
        <v>0</v>
      </c>
    </row>
    <row r="61" spans="1:5" ht="32.25" thickBot="1" x14ac:dyDescent="0.3">
      <c r="A61" s="246" t="s">
        <v>82</v>
      </c>
      <c r="B61" s="73">
        <f>SUM(B52+B57)</f>
        <v>0</v>
      </c>
      <c r="D61" s="911" t="s">
        <v>395</v>
      </c>
      <c r="E61" s="235">
        <f>'FY Annual Report'!$C$39</f>
        <v>0</v>
      </c>
    </row>
    <row r="62" spans="1:5" ht="31.5" x14ac:dyDescent="0.25">
      <c r="A62" s="910"/>
      <c r="B62" s="876"/>
      <c r="D62" s="911" t="s">
        <v>391</v>
      </c>
      <c r="E62" s="235">
        <f>'FY Annual Report'!$C$40</f>
        <v>0</v>
      </c>
    </row>
    <row r="63" spans="1:5" ht="31.5" x14ac:dyDescent="0.25">
      <c r="A63" s="910"/>
      <c r="B63" s="876"/>
      <c r="D63" s="911" t="s">
        <v>36</v>
      </c>
      <c r="E63" s="235">
        <f>'FY Annual Report'!$C$41</f>
        <v>0</v>
      </c>
    </row>
    <row r="64" spans="1:5" ht="16.5" thickBot="1" x14ac:dyDescent="0.3">
      <c r="A64" s="910"/>
      <c r="B64" s="876"/>
      <c r="D64" s="911" t="s">
        <v>37</v>
      </c>
      <c r="E64" s="235">
        <f>'FY Annual Report'!$C$42</f>
        <v>0</v>
      </c>
    </row>
    <row r="65" spans="1:5" ht="16.5" thickBot="1" x14ac:dyDescent="0.3">
      <c r="A65" s="232"/>
      <c r="B65" s="424"/>
      <c r="D65" s="361" t="s">
        <v>38</v>
      </c>
      <c r="E65" s="244">
        <f>SUM(E59:E64)</f>
        <v>0</v>
      </c>
    </row>
    <row r="66" spans="1:5" ht="16.5" thickBot="1" x14ac:dyDescent="0.3">
      <c r="A66" s="306" t="s">
        <v>83</v>
      </c>
      <c r="B66" s="390">
        <v>0</v>
      </c>
      <c r="D66" s="503" t="s">
        <v>74</v>
      </c>
      <c r="E66" s="249" t="s">
        <v>74</v>
      </c>
    </row>
    <row r="67" spans="1:5" ht="16.5" thickBot="1" x14ac:dyDescent="0.3">
      <c r="A67" s="348" t="s">
        <v>74</v>
      </c>
      <c r="B67" s="486" t="s">
        <v>74</v>
      </c>
      <c r="D67" s="1081" t="s">
        <v>74</v>
      </c>
      <c r="E67" s="1082"/>
    </row>
    <row r="68" spans="1:5" ht="16.5" thickBot="1" x14ac:dyDescent="0.3">
      <c r="A68" s="1104" t="s">
        <v>342</v>
      </c>
      <c r="B68" s="1105"/>
      <c r="D68" s="449" t="s">
        <v>74</v>
      </c>
      <c r="E68" s="452">
        <v>0</v>
      </c>
    </row>
    <row r="69" spans="1:5" ht="16.5" thickBot="1" x14ac:dyDescent="0.3">
      <c r="A69" s="306" t="s">
        <v>352</v>
      </c>
      <c r="B69" s="658">
        <f>'FY Annual Report'!$C$58</f>
        <v>11455.05</v>
      </c>
      <c r="D69" s="450" t="s">
        <v>74</v>
      </c>
      <c r="E69" s="452">
        <v>0</v>
      </c>
    </row>
    <row r="70" spans="1:5" ht="16.5" thickBot="1" x14ac:dyDescent="0.3">
      <c r="A70" s="306" t="s">
        <v>43</v>
      </c>
      <c r="B70" s="659" t="str">
        <f>'FY Annual Report'!$C$59</f>
        <v xml:space="preserve"> </v>
      </c>
      <c r="D70" s="414" t="s">
        <v>74</v>
      </c>
      <c r="E70" s="333">
        <f>SUM(E68:E69)</f>
        <v>0</v>
      </c>
    </row>
    <row r="71" spans="1:5" ht="16.5" thickBot="1" x14ac:dyDescent="0.3">
      <c r="A71" s="660" t="s">
        <v>343</v>
      </c>
      <c r="B71" s="390">
        <f>SUM(B69:B70)</f>
        <v>11455.05</v>
      </c>
      <c r="D71" s="343" t="s">
        <v>74</v>
      </c>
      <c r="E71" s="249">
        <f>SUM(E50+E57+E65+E70)</f>
        <v>241.61999999999998</v>
      </c>
    </row>
    <row r="72" spans="1:5" ht="16.5" thickBot="1" x14ac:dyDescent="0.3">
      <c r="A72" s="232"/>
      <c r="B72" s="424"/>
      <c r="D72" s="344"/>
      <c r="E72" s="247"/>
    </row>
    <row r="73" spans="1:5" ht="16.5" thickBot="1" x14ac:dyDescent="0.3">
      <c r="A73" s="1106" t="s">
        <v>84</v>
      </c>
      <c r="B73" s="1107"/>
      <c r="C73" s="109"/>
      <c r="D73" s="1087" t="s">
        <v>129</v>
      </c>
      <c r="E73" s="1088"/>
    </row>
    <row r="74" spans="1:5" ht="16.5" thickBot="1" x14ac:dyDescent="0.3">
      <c r="A74" s="942" t="s">
        <v>373</v>
      </c>
      <c r="B74" s="945">
        <f>'FY Annual Report'!$C$54</f>
        <v>11213.429999999998</v>
      </c>
      <c r="C74" s="388"/>
      <c r="D74" s="415" t="s">
        <v>799</v>
      </c>
      <c r="E74" s="416">
        <f>Expenses!$E$161</f>
        <v>805.99</v>
      </c>
    </row>
    <row r="75" spans="1:5" ht="32.25" thickBot="1" x14ac:dyDescent="0.3">
      <c r="A75" s="944" t="s">
        <v>134</v>
      </c>
      <c r="B75" s="1039">
        <f>Expenses!$E$207</f>
        <v>0</v>
      </c>
      <c r="C75" s="388"/>
      <c r="D75" s="434" t="s">
        <v>328</v>
      </c>
      <c r="E75" s="447">
        <f>Expenses!$E$163</f>
        <v>805.99</v>
      </c>
    </row>
    <row r="76" spans="1:5" ht="16.5" thickBot="1" x14ac:dyDescent="0.3">
      <c r="A76" s="428" t="s">
        <v>374</v>
      </c>
      <c r="B76" s="670">
        <f>SUM(B74-B75)</f>
        <v>11213.429999999998</v>
      </c>
      <c r="C76" s="424"/>
      <c r="D76" s="431" t="s">
        <v>329</v>
      </c>
      <c r="E76" s="443">
        <f>Expenses!$E$164</f>
        <v>241.61999999999998</v>
      </c>
    </row>
    <row r="77" spans="1:5" x14ac:dyDescent="0.25">
      <c r="A77" s="349" t="s">
        <v>74</v>
      </c>
      <c r="B77" s="673" t="s">
        <v>74</v>
      </c>
      <c r="C77" s="424"/>
      <c r="D77" s="433" t="s">
        <v>74</v>
      </c>
      <c r="E77" s="672" t="s">
        <v>74</v>
      </c>
    </row>
    <row r="78" spans="1:5" ht="16.5" thickBot="1" x14ac:dyDescent="0.3">
      <c r="A78" s="350" t="s">
        <v>74</v>
      </c>
      <c r="B78" s="353" t="s">
        <v>74</v>
      </c>
      <c r="C78" s="666"/>
      <c r="D78" s="425" t="s">
        <v>74</v>
      </c>
      <c r="E78" s="671" t="s">
        <v>74</v>
      </c>
    </row>
    <row r="79" spans="1:5" ht="16.5" thickTop="1" x14ac:dyDescent="0.25"/>
    <row r="80" spans="1:5" ht="16.5" thickBot="1" x14ac:dyDescent="0.3"/>
    <row r="81" spans="1:5" ht="37.5" customHeight="1" thickTop="1" x14ac:dyDescent="0.3">
      <c r="A81" s="1089" t="s">
        <v>597</v>
      </c>
      <c r="B81" s="1090"/>
      <c r="C81" s="1090"/>
      <c r="D81" s="1090"/>
      <c r="E81" s="1091"/>
    </row>
    <row r="82" spans="1:5" ht="19.5" thickBot="1" x14ac:dyDescent="0.3">
      <c r="A82" s="1078" t="s">
        <v>602</v>
      </c>
      <c r="B82" s="1079"/>
      <c r="C82" s="1079"/>
      <c r="D82" s="1079"/>
      <c r="E82" s="1080"/>
    </row>
    <row r="83" spans="1:5" ht="17.25" thickTop="1" thickBot="1" x14ac:dyDescent="0.3">
      <c r="A83" s="1092" t="s">
        <v>77</v>
      </c>
      <c r="B83" s="1093"/>
      <c r="D83" s="1094" t="s">
        <v>78</v>
      </c>
      <c r="E83" s="1095"/>
    </row>
    <row r="84" spans="1:5" ht="20.25" customHeight="1" thickBot="1" x14ac:dyDescent="0.3">
      <c r="A84" s="456" t="s">
        <v>47</v>
      </c>
      <c r="B84" s="457">
        <f>'FY Annual Report'!$D$3</f>
        <v>0</v>
      </c>
      <c r="D84" s="1096" t="s">
        <v>437</v>
      </c>
      <c r="E84" s="1097"/>
    </row>
    <row r="85" spans="1:5" ht="20.25" customHeight="1" x14ac:dyDescent="0.25">
      <c r="A85" s="458" t="s">
        <v>346</v>
      </c>
      <c r="B85" s="459">
        <f>'FY Annual Report'!$D$4</f>
        <v>0</v>
      </c>
      <c r="D85" s="364" t="s">
        <v>25</v>
      </c>
      <c r="E85" s="461">
        <f>'FY Annual Report'!$D$21</f>
        <v>0</v>
      </c>
    </row>
    <row r="86" spans="1:5" x14ac:dyDescent="0.25">
      <c r="A86" s="462" t="s">
        <v>347</v>
      </c>
      <c r="B86" s="459">
        <f>'FY Annual Report'!$D$5</f>
        <v>0</v>
      </c>
      <c r="D86" s="339" t="s">
        <v>28</v>
      </c>
      <c r="E86" s="464">
        <f>'FY Annual Report'!$D$22</f>
        <v>0</v>
      </c>
    </row>
    <row r="87" spans="1:5" x14ac:dyDescent="0.25">
      <c r="A87" s="465" t="s">
        <v>370</v>
      </c>
      <c r="B87" s="459">
        <f>'FY Annual Report'!$D$6</f>
        <v>0</v>
      </c>
      <c r="D87" s="338" t="s">
        <v>63</v>
      </c>
      <c r="E87" s="464">
        <f>'FY Annual Report'!$D$23</f>
        <v>0</v>
      </c>
    </row>
    <row r="88" spans="1:5" x14ac:dyDescent="0.25">
      <c r="A88" s="465" t="s">
        <v>135</v>
      </c>
      <c r="B88" s="459">
        <f>'FY Annual Report'!$D$7</f>
        <v>0</v>
      </c>
      <c r="D88" s="338" t="s">
        <v>26</v>
      </c>
      <c r="E88" s="464">
        <f>'FY Annual Report'!$D$24</f>
        <v>0</v>
      </c>
    </row>
    <row r="89" spans="1:5" ht="16.5" thickBot="1" x14ac:dyDescent="0.3">
      <c r="A89" s="462" t="s">
        <v>74</v>
      </c>
      <c r="B89" s="459">
        <v>0</v>
      </c>
      <c r="D89" s="356" t="s">
        <v>65</v>
      </c>
      <c r="E89" s="468">
        <f>'FY Annual Report'!$D$25</f>
        <v>0</v>
      </c>
    </row>
    <row r="90" spans="1:5" ht="36" customHeight="1" thickBot="1" x14ac:dyDescent="0.3">
      <c r="A90" s="462" t="s">
        <v>344</v>
      </c>
      <c r="B90" s="459">
        <f>'FY Annual Report'!$D$8</f>
        <v>0</v>
      </c>
      <c r="D90" s="365" t="s">
        <v>33</v>
      </c>
      <c r="E90" s="362">
        <f>SUM(E85:E89)</f>
        <v>0</v>
      </c>
    </row>
    <row r="91" spans="1:5" ht="24" customHeight="1" thickBot="1" x14ac:dyDescent="0.3">
      <c r="A91" s="240" t="s">
        <v>50</v>
      </c>
      <c r="B91" s="42">
        <f>'FY Annual Report'!$D$9</f>
        <v>0</v>
      </c>
      <c r="D91" s="1098" t="s">
        <v>436</v>
      </c>
      <c r="E91" s="1099"/>
    </row>
    <row r="92" spans="1:5" ht="20.25" customHeight="1" x14ac:dyDescent="0.25">
      <c r="A92" s="366" t="s">
        <v>74</v>
      </c>
      <c r="B92" s="42">
        <v>0</v>
      </c>
      <c r="D92" s="367" t="s">
        <v>25</v>
      </c>
      <c r="E92" s="461">
        <f>'FY Annual Report'!$D$29</f>
        <v>0</v>
      </c>
    </row>
    <row r="93" spans="1:5" ht="20.25" customHeight="1" thickBot="1" x14ac:dyDescent="0.3">
      <c r="A93" s="242" t="s">
        <v>49</v>
      </c>
      <c r="B93" s="169">
        <f>'FY Annual Report'!$D$10</f>
        <v>0</v>
      </c>
      <c r="D93" s="133" t="s">
        <v>28</v>
      </c>
      <c r="E93" s="464">
        <f>'FY Annual Report'!$D$30</f>
        <v>0</v>
      </c>
    </row>
    <row r="94" spans="1:5" ht="21.75" customHeight="1" thickBot="1" x14ac:dyDescent="0.3">
      <c r="A94" s="243" t="s">
        <v>79</v>
      </c>
      <c r="B94" s="73">
        <f>SUM(B84:B93)</f>
        <v>0</v>
      </c>
      <c r="D94" s="134" t="s">
        <v>63</v>
      </c>
      <c r="E94" s="464">
        <f>'FY Annual Report'!$D$31</f>
        <v>0</v>
      </c>
    </row>
    <row r="95" spans="1:5" ht="23.25" customHeight="1" thickBot="1" x14ac:dyDescent="0.3">
      <c r="A95" s="232"/>
      <c r="D95" s="134" t="s">
        <v>26</v>
      </c>
      <c r="E95" s="464">
        <f>'FY Annual Report'!$D$32</f>
        <v>0</v>
      </c>
    </row>
    <row r="96" spans="1:5" ht="16.5" thickBot="1" x14ac:dyDescent="0.3">
      <c r="A96" s="1104" t="s">
        <v>80</v>
      </c>
      <c r="B96" s="1105"/>
      <c r="D96" s="357" t="s">
        <v>65</v>
      </c>
      <c r="E96" s="468">
        <f>'FY Annual Report'!$D$33</f>
        <v>0</v>
      </c>
    </row>
    <row r="97" spans="1:5" ht="19.5" customHeight="1" thickBot="1" x14ac:dyDescent="0.3">
      <c r="A97" s="360" t="s">
        <v>122</v>
      </c>
      <c r="B97" s="119">
        <f>'FY Annual Report'!$L$11</f>
        <v>0</v>
      </c>
      <c r="D97" s="358" t="s">
        <v>34</v>
      </c>
      <c r="E97" s="244">
        <f>SUM(E92:E96)</f>
        <v>0</v>
      </c>
    </row>
    <row r="98" spans="1:5" ht="24" customHeight="1" thickBot="1" x14ac:dyDescent="0.3">
      <c r="A98" s="248" t="s">
        <v>132</v>
      </c>
      <c r="B98" s="128">
        <f>'FY Annual Report'!$D$14</f>
        <v>0</v>
      </c>
      <c r="D98" s="1083" t="s">
        <v>438</v>
      </c>
      <c r="E98" s="1084"/>
    </row>
    <row r="99" spans="1:5" ht="22.5" customHeight="1" thickBot="1" x14ac:dyDescent="0.3">
      <c r="A99" s="245" t="s">
        <v>81</v>
      </c>
      <c r="B99" s="73">
        <f>SUM(B97:B98)</f>
        <v>0</v>
      </c>
      <c r="D99" s="911" t="s">
        <v>392</v>
      </c>
      <c r="E99" s="363">
        <f>'FY Annual Report'!$D$37</f>
        <v>0</v>
      </c>
    </row>
    <row r="100" spans="1:5" ht="20.25" customHeight="1" thickBot="1" x14ac:dyDescent="0.3">
      <c r="A100" s="232"/>
      <c r="D100" s="911" t="s">
        <v>389</v>
      </c>
      <c r="E100" s="235">
        <f>'FY Annual Report'!$D$38</f>
        <v>0</v>
      </c>
    </row>
    <row r="101" spans="1:5" ht="28.5" customHeight="1" thickBot="1" x14ac:dyDescent="0.3">
      <c r="A101" s="246" t="s">
        <v>82</v>
      </c>
      <c r="B101" s="73">
        <f>SUM(B94+B99)</f>
        <v>0</v>
      </c>
      <c r="D101" s="911" t="s">
        <v>395</v>
      </c>
      <c r="E101" s="235">
        <f>'FY Annual Report'!$D$39</f>
        <v>0</v>
      </c>
    </row>
    <row r="102" spans="1:5" ht="29.25" customHeight="1" x14ac:dyDescent="0.25">
      <c r="A102" s="910"/>
      <c r="B102" s="876"/>
      <c r="D102" s="911" t="s">
        <v>391</v>
      </c>
      <c r="E102" s="235">
        <f>'FY Annual Report'!$D$40</f>
        <v>0</v>
      </c>
    </row>
    <row r="103" spans="1:5" ht="30" customHeight="1" x14ac:dyDescent="0.25">
      <c r="A103" s="910"/>
      <c r="B103" s="876"/>
      <c r="D103" s="911" t="s">
        <v>36</v>
      </c>
      <c r="E103" s="235">
        <f>'FY Annual Report'!$D$41</f>
        <v>0</v>
      </c>
    </row>
    <row r="104" spans="1:5" ht="20.25" customHeight="1" thickBot="1" x14ac:dyDescent="0.3">
      <c r="A104" s="910"/>
      <c r="B104" s="876"/>
      <c r="D104" s="911" t="s">
        <v>37</v>
      </c>
      <c r="E104" s="235">
        <f>'FY Annual Report'!$D$42</f>
        <v>0</v>
      </c>
    </row>
    <row r="105" spans="1:5" ht="20.25" customHeight="1" thickBot="1" x14ac:dyDescent="0.3">
      <c r="A105" s="232"/>
      <c r="D105" s="361" t="s">
        <v>38</v>
      </c>
      <c r="E105" s="244">
        <f>SUM(E99:E104)</f>
        <v>0</v>
      </c>
    </row>
    <row r="106" spans="1:5" ht="24" customHeight="1" thickBot="1" x14ac:dyDescent="0.35">
      <c r="A106" s="306" t="s">
        <v>83</v>
      </c>
      <c r="B106" s="390">
        <v>0</v>
      </c>
      <c r="D106" s="500" t="s">
        <v>74</v>
      </c>
      <c r="E106" s="502" t="s">
        <v>74</v>
      </c>
    </row>
    <row r="107" spans="1:5" ht="22.15" customHeight="1" thickBot="1" x14ac:dyDescent="0.3">
      <c r="A107" s="348" t="s">
        <v>74</v>
      </c>
      <c r="B107" s="486" t="s">
        <v>74</v>
      </c>
      <c r="D107" s="1081" t="s">
        <v>74</v>
      </c>
      <c r="E107" s="1082"/>
    </row>
    <row r="108" spans="1:5" ht="19.149999999999999" customHeight="1" thickBot="1" x14ac:dyDescent="0.3">
      <c r="A108" s="1104" t="s">
        <v>342</v>
      </c>
      <c r="B108" s="1105"/>
      <c r="D108" s="449" t="s">
        <v>74</v>
      </c>
      <c r="E108" s="452">
        <v>0</v>
      </c>
    </row>
    <row r="109" spans="1:5" ht="19.149999999999999" customHeight="1" thickBot="1" x14ac:dyDescent="0.3">
      <c r="A109" s="306" t="s">
        <v>352</v>
      </c>
      <c r="B109" s="658">
        <f>'FY Annual Report'!$D$58</f>
        <v>11455.05</v>
      </c>
      <c r="D109" s="450" t="s">
        <v>74</v>
      </c>
      <c r="E109" s="452">
        <v>0</v>
      </c>
    </row>
    <row r="110" spans="1:5" ht="20.65" customHeight="1" thickBot="1" x14ac:dyDescent="0.3">
      <c r="A110" s="306" t="s">
        <v>43</v>
      </c>
      <c r="B110" s="659" t="str">
        <f>'FY Annual Report'!$D$59</f>
        <v xml:space="preserve"> </v>
      </c>
      <c r="D110" s="414" t="s">
        <v>74</v>
      </c>
      <c r="E110" s="333">
        <f>SUM(E108:E109)</f>
        <v>0</v>
      </c>
    </row>
    <row r="111" spans="1:5" ht="19.149999999999999" customHeight="1" thickBot="1" x14ac:dyDescent="0.3">
      <c r="A111" s="660" t="s">
        <v>343</v>
      </c>
      <c r="B111" s="390">
        <f>SUM(B109:B110)</f>
        <v>11455.05</v>
      </c>
      <c r="D111" s="343" t="s">
        <v>74</v>
      </c>
      <c r="E111" s="249">
        <f>SUM(E90+E97+E105+E110)</f>
        <v>0</v>
      </c>
    </row>
    <row r="112" spans="1:5" ht="19.899999999999999" customHeight="1" thickBot="1" x14ac:dyDescent="0.3">
      <c r="A112" s="232"/>
      <c r="D112" s="344"/>
      <c r="E112" s="247"/>
    </row>
    <row r="113" spans="1:5" ht="16.5" thickBot="1" x14ac:dyDescent="0.3">
      <c r="A113" s="1085" t="s">
        <v>84</v>
      </c>
      <c r="B113" s="1086"/>
      <c r="C113" s="109"/>
      <c r="D113" s="1087" t="s">
        <v>129</v>
      </c>
      <c r="E113" s="1088"/>
    </row>
    <row r="114" spans="1:5" ht="16.5" thickBot="1" x14ac:dyDescent="0.3">
      <c r="A114" s="942" t="s">
        <v>373</v>
      </c>
      <c r="B114" s="943">
        <f>'FY Annual Report'!$D$54</f>
        <v>11455.05</v>
      </c>
      <c r="C114" s="109"/>
      <c r="D114" s="415" t="s">
        <v>609</v>
      </c>
      <c r="E114" s="416">
        <f>Expenses!$E$255</f>
        <v>0</v>
      </c>
    </row>
    <row r="115" spans="1:5" ht="32.25" thickBot="1" x14ac:dyDescent="0.3">
      <c r="A115" s="944" t="s">
        <v>134</v>
      </c>
      <c r="B115" s="1038">
        <v>0</v>
      </c>
      <c r="C115" s="109"/>
      <c r="D115" s="665" t="s">
        <v>328</v>
      </c>
      <c r="E115" s="447">
        <f>Expenses!$E$257</f>
        <v>241.61999999999998</v>
      </c>
    </row>
    <row r="116" spans="1:5" ht="16.5" thickBot="1" x14ac:dyDescent="0.3">
      <c r="A116" s="428" t="s">
        <v>374</v>
      </c>
      <c r="B116" s="670">
        <f>SUM(B114-B115)</f>
        <v>11455.05</v>
      </c>
      <c r="C116" s="109"/>
      <c r="D116" s="431" t="s">
        <v>329</v>
      </c>
      <c r="E116" s="432">
        <f>Expenses!$E$258</f>
        <v>0</v>
      </c>
    </row>
    <row r="117" spans="1:5" ht="16.5" thickBot="1" x14ac:dyDescent="0.3">
      <c r="A117" s="350" t="s">
        <v>74</v>
      </c>
      <c r="B117" s="353" t="s">
        <v>74</v>
      </c>
      <c r="C117" s="666"/>
      <c r="D117" s="445" t="s">
        <v>74</v>
      </c>
      <c r="E117" s="669" t="s">
        <v>74</v>
      </c>
    </row>
    <row r="118" spans="1:5" ht="16.5" thickTop="1" x14ac:dyDescent="0.25"/>
    <row r="119" spans="1:5" ht="16.5" thickBot="1" x14ac:dyDescent="0.3"/>
    <row r="120" spans="1:5" ht="39" customHeight="1" thickTop="1" x14ac:dyDescent="0.3">
      <c r="A120" s="1089" t="s">
        <v>597</v>
      </c>
      <c r="B120" s="1090"/>
      <c r="C120" s="1090"/>
      <c r="D120" s="1090"/>
      <c r="E120" s="1091"/>
    </row>
    <row r="121" spans="1:5" ht="19.5" thickBot="1" x14ac:dyDescent="0.3">
      <c r="A121" s="1078" t="s">
        <v>603</v>
      </c>
      <c r="B121" s="1079"/>
      <c r="C121" s="1079"/>
      <c r="D121" s="1079"/>
      <c r="E121" s="1080"/>
    </row>
    <row r="122" spans="1:5" ht="17.25" thickTop="1" thickBot="1" x14ac:dyDescent="0.3">
      <c r="A122" s="1092" t="s">
        <v>77</v>
      </c>
      <c r="B122" s="1093"/>
      <c r="D122" s="1094" t="s">
        <v>78</v>
      </c>
      <c r="E122" s="1095"/>
    </row>
    <row r="123" spans="1:5" ht="16.5" thickBot="1" x14ac:dyDescent="0.3">
      <c r="A123" s="456" t="s">
        <v>47</v>
      </c>
      <c r="B123" s="168">
        <f>'FY Annual Report'!$E$3</f>
        <v>0</v>
      </c>
      <c r="D123" s="1096" t="s">
        <v>437</v>
      </c>
      <c r="E123" s="1097"/>
    </row>
    <row r="124" spans="1:5" x14ac:dyDescent="0.25">
      <c r="A124" s="458" t="s">
        <v>346</v>
      </c>
      <c r="B124" s="42">
        <f>'FY Annual Report'!$E$4</f>
        <v>0</v>
      </c>
      <c r="D124" s="460" t="s">
        <v>25</v>
      </c>
      <c r="E124" s="461">
        <f>'FY Annual Report'!$E$21</f>
        <v>0</v>
      </c>
    </row>
    <row r="125" spans="1:5" x14ac:dyDescent="0.25">
      <c r="A125" s="462" t="s">
        <v>347</v>
      </c>
      <c r="B125" s="42">
        <f>'FY Annual Report'!$E$5</f>
        <v>0</v>
      </c>
      <c r="D125" s="463" t="s">
        <v>28</v>
      </c>
      <c r="E125" s="464">
        <f>'FY Annual Report'!$E$22</f>
        <v>0</v>
      </c>
    </row>
    <row r="126" spans="1:5" x14ac:dyDescent="0.25">
      <c r="A126" s="465" t="s">
        <v>370</v>
      </c>
      <c r="B126" s="42">
        <f>'FY Annual Report'!$E$6</f>
        <v>0</v>
      </c>
      <c r="D126" s="466" t="s">
        <v>63</v>
      </c>
      <c r="E126" s="464">
        <f>'FY Annual Report'!$E$23</f>
        <v>0</v>
      </c>
    </row>
    <row r="127" spans="1:5" x14ac:dyDescent="0.25">
      <c r="A127" s="465" t="s">
        <v>135</v>
      </c>
      <c r="B127" s="42">
        <f>'FY Annual Report'!$E$7</f>
        <v>0</v>
      </c>
      <c r="D127" s="466" t="s">
        <v>26</v>
      </c>
      <c r="E127" s="464">
        <f>'FY Annual Report'!$E$24</f>
        <v>0</v>
      </c>
    </row>
    <row r="128" spans="1:5" ht="16.5" thickBot="1" x14ac:dyDescent="0.3">
      <c r="A128" s="462" t="s">
        <v>74</v>
      </c>
      <c r="B128" s="42">
        <v>0</v>
      </c>
      <c r="D128" s="467" t="s">
        <v>65</v>
      </c>
      <c r="E128" s="468">
        <f>'FY Annual Report'!$E$25</f>
        <v>0</v>
      </c>
    </row>
    <row r="129" spans="1:5" ht="16.5" thickBot="1" x14ac:dyDescent="0.3">
      <c r="A129" s="462" t="s">
        <v>344</v>
      </c>
      <c r="B129" s="42">
        <f>'FY Annual Report'!$E$8</f>
        <v>0</v>
      </c>
      <c r="D129" s="365" t="s">
        <v>33</v>
      </c>
      <c r="E129" s="362">
        <f>SUM(E124:E128)</f>
        <v>0</v>
      </c>
    </row>
    <row r="130" spans="1:5" ht="16.5" thickBot="1" x14ac:dyDescent="0.3">
      <c r="A130" s="240" t="s">
        <v>50</v>
      </c>
      <c r="B130" s="42">
        <f>'FY Annual Report'!$E$9</f>
        <v>0</v>
      </c>
      <c r="D130" s="1098" t="s">
        <v>436</v>
      </c>
      <c r="E130" s="1099"/>
    </row>
    <row r="131" spans="1:5" x14ac:dyDescent="0.25">
      <c r="A131" s="241" t="s">
        <v>74</v>
      </c>
      <c r="B131" s="42">
        <v>0</v>
      </c>
      <c r="D131" s="460" t="s">
        <v>25</v>
      </c>
      <c r="E131" s="461">
        <f>'FY Annual Report'!$E$29</f>
        <v>0</v>
      </c>
    </row>
    <row r="132" spans="1:5" ht="16.5" thickBot="1" x14ac:dyDescent="0.3">
      <c r="A132" s="242" t="s">
        <v>49</v>
      </c>
      <c r="B132" s="169">
        <f>'FY Annual Report'!$E$10</f>
        <v>0</v>
      </c>
      <c r="D132" s="463" t="s">
        <v>28</v>
      </c>
      <c r="E132" s="464">
        <f>'FY Annual Report'!$E$30</f>
        <v>0</v>
      </c>
    </row>
    <row r="133" spans="1:5" ht="16.5" thickBot="1" x14ac:dyDescent="0.3">
      <c r="A133" s="243" t="s">
        <v>79</v>
      </c>
      <c r="B133" s="73">
        <f>SUM(B123:B132)</f>
        <v>0</v>
      </c>
      <c r="D133" s="466" t="s">
        <v>63</v>
      </c>
      <c r="E133" s="464">
        <f>'FY Annual Report'!$E$31</f>
        <v>0</v>
      </c>
    </row>
    <row r="134" spans="1:5" ht="16.5" thickBot="1" x14ac:dyDescent="0.3">
      <c r="A134" s="232"/>
      <c r="D134" s="466" t="s">
        <v>26</v>
      </c>
      <c r="E134" s="464">
        <f>'FY Annual Report'!$E$32</f>
        <v>0</v>
      </c>
    </row>
    <row r="135" spans="1:5" ht="16.5" thickBot="1" x14ac:dyDescent="0.3">
      <c r="A135" s="1104" t="s">
        <v>80</v>
      </c>
      <c r="B135" s="1105"/>
      <c r="D135" s="467" t="s">
        <v>65</v>
      </c>
      <c r="E135" s="468">
        <f>'FY Annual Report'!$E$33</f>
        <v>0</v>
      </c>
    </row>
    <row r="136" spans="1:5" ht="16.5" thickBot="1" x14ac:dyDescent="0.3">
      <c r="A136" s="360" t="s">
        <v>74</v>
      </c>
      <c r="B136" s="119">
        <v>0</v>
      </c>
      <c r="D136" s="358" t="s">
        <v>34</v>
      </c>
      <c r="E136" s="244">
        <f>SUM(E131:E135)</f>
        <v>0</v>
      </c>
    </row>
    <row r="137" spans="1:5" ht="16.5" thickBot="1" x14ac:dyDescent="0.3">
      <c r="A137" s="248" t="s">
        <v>132</v>
      </c>
      <c r="B137" s="128">
        <f>'FY Annual Report'!$E$14</f>
        <v>0</v>
      </c>
      <c r="D137" s="1083" t="s">
        <v>438</v>
      </c>
      <c r="E137" s="1084"/>
    </row>
    <row r="138" spans="1:5" ht="16.5" thickBot="1" x14ac:dyDescent="0.3">
      <c r="A138" s="245" t="s">
        <v>81</v>
      </c>
      <c r="B138" s="73">
        <f>SUM(B136:B137)</f>
        <v>0</v>
      </c>
      <c r="D138" s="911" t="s">
        <v>392</v>
      </c>
      <c r="E138" s="363">
        <f>'FY Annual Report'!$E$37</f>
        <v>0</v>
      </c>
    </row>
    <row r="139" spans="1:5" ht="16.5" thickBot="1" x14ac:dyDescent="0.3">
      <c r="A139" s="232"/>
      <c r="D139" s="911" t="s">
        <v>389</v>
      </c>
      <c r="E139" s="235">
        <f>'FY Annual Report'!$E$38</f>
        <v>0</v>
      </c>
    </row>
    <row r="140" spans="1:5" ht="32.25" thickBot="1" x14ac:dyDescent="0.3">
      <c r="A140" s="246" t="s">
        <v>82</v>
      </c>
      <c r="B140" s="73">
        <f>SUM(B133+B138)</f>
        <v>0</v>
      </c>
      <c r="D140" s="911" t="s">
        <v>395</v>
      </c>
      <c r="E140" s="235">
        <f>'FY Annual Report'!$E$39</f>
        <v>0</v>
      </c>
    </row>
    <row r="141" spans="1:5" ht="31.5" x14ac:dyDescent="0.25">
      <c r="A141" s="910"/>
      <c r="B141" s="876"/>
      <c r="D141" s="911" t="s">
        <v>391</v>
      </c>
      <c r="E141" s="235">
        <f>'FY Annual Report'!$E$40</f>
        <v>0</v>
      </c>
    </row>
    <row r="142" spans="1:5" ht="31.5" x14ac:dyDescent="0.25">
      <c r="A142" s="910"/>
      <c r="B142" s="876"/>
      <c r="D142" s="911" t="s">
        <v>36</v>
      </c>
      <c r="E142" s="235">
        <f>'FY Annual Report'!$E$41</f>
        <v>0</v>
      </c>
    </row>
    <row r="143" spans="1:5" ht="21" customHeight="1" thickBot="1" x14ac:dyDescent="0.3">
      <c r="A143" s="910"/>
      <c r="B143" s="876"/>
      <c r="D143" s="911" t="s">
        <v>37</v>
      </c>
      <c r="E143" s="235">
        <f>'FY Annual Report'!$E$42</f>
        <v>0</v>
      </c>
    </row>
    <row r="144" spans="1:5" ht="21" customHeight="1" thickBot="1" x14ac:dyDescent="0.3">
      <c r="A144" s="232"/>
      <c r="D144" s="361" t="s">
        <v>38</v>
      </c>
      <c r="E144" s="244">
        <f>SUM(E138:E143)</f>
        <v>0</v>
      </c>
    </row>
    <row r="145" spans="1:5" ht="16.5" thickBot="1" x14ac:dyDescent="0.3">
      <c r="A145" s="306" t="s">
        <v>83</v>
      </c>
      <c r="B145" s="390">
        <v>0</v>
      </c>
      <c r="D145" s="500" t="s">
        <v>74</v>
      </c>
      <c r="E145" s="501" t="s">
        <v>74</v>
      </c>
    </row>
    <row r="146" spans="1:5" ht="16.5" thickBot="1" x14ac:dyDescent="0.3">
      <c r="A146" s="348" t="s">
        <v>74</v>
      </c>
      <c r="B146" s="486" t="s">
        <v>74</v>
      </c>
      <c r="D146" s="1081" t="s">
        <v>74</v>
      </c>
      <c r="E146" s="1082"/>
    </row>
    <row r="147" spans="1:5" ht="16.5" thickBot="1" x14ac:dyDescent="0.3">
      <c r="A147" s="1104" t="s">
        <v>342</v>
      </c>
      <c r="B147" s="1105"/>
      <c r="D147" s="449" t="s">
        <v>74</v>
      </c>
      <c r="E147" s="452">
        <v>0</v>
      </c>
    </row>
    <row r="148" spans="1:5" ht="16.5" thickBot="1" x14ac:dyDescent="0.3">
      <c r="A148" s="306" t="s">
        <v>352</v>
      </c>
      <c r="B148" s="658">
        <f>'FY Annual Report'!$E$58</f>
        <v>11455.05</v>
      </c>
      <c r="D148" s="450" t="s">
        <v>74</v>
      </c>
      <c r="E148" s="452">
        <v>0</v>
      </c>
    </row>
    <row r="149" spans="1:5" ht="16.5" thickBot="1" x14ac:dyDescent="0.3">
      <c r="A149" s="306" t="s">
        <v>43</v>
      </c>
      <c r="B149" s="659" t="str">
        <f>'FY Annual Report'!$E$59</f>
        <v xml:space="preserve"> </v>
      </c>
      <c r="D149" s="414" t="s">
        <v>74</v>
      </c>
      <c r="E149" s="333">
        <f>SUM(E147:E148)</f>
        <v>0</v>
      </c>
    </row>
    <row r="150" spans="1:5" ht="16.5" thickBot="1" x14ac:dyDescent="0.3">
      <c r="A150" s="660" t="s">
        <v>343</v>
      </c>
      <c r="B150" s="390">
        <f>SUM(B148:B149)</f>
        <v>11455.05</v>
      </c>
      <c r="D150" s="343" t="s">
        <v>74</v>
      </c>
      <c r="E150" s="249">
        <f>SUM(E129+E136+E144+E149)</f>
        <v>0</v>
      </c>
    </row>
    <row r="151" spans="1:5" ht="16.5" thickBot="1" x14ac:dyDescent="0.3">
      <c r="A151" s="232"/>
      <c r="D151" s="344"/>
      <c r="E151" s="247"/>
    </row>
    <row r="152" spans="1:5" ht="16.5" thickBot="1" x14ac:dyDescent="0.3">
      <c r="A152" s="1106" t="s">
        <v>84</v>
      </c>
      <c r="B152" s="1107"/>
      <c r="C152" s="109"/>
      <c r="D152" s="1087" t="s">
        <v>129</v>
      </c>
      <c r="E152" s="1088"/>
    </row>
    <row r="153" spans="1:5" ht="16.5" thickBot="1" x14ac:dyDescent="0.3">
      <c r="A153" s="942" t="s">
        <v>373</v>
      </c>
      <c r="B153" s="943">
        <f>'FY Annual Report'!$E$51</f>
        <v>11455.05</v>
      </c>
      <c r="C153" s="109"/>
      <c r="D153" s="844" t="s">
        <v>610</v>
      </c>
      <c r="E153" s="416">
        <f>Expenses!$E$369</f>
        <v>0</v>
      </c>
    </row>
    <row r="154" spans="1:5" ht="32.25" thickBot="1" x14ac:dyDescent="0.3">
      <c r="A154" s="944" t="s">
        <v>134</v>
      </c>
      <c r="B154" s="1038">
        <v>0</v>
      </c>
      <c r="C154" s="109"/>
      <c r="D154" s="665" t="s">
        <v>328</v>
      </c>
      <c r="E154" s="447">
        <f>Expenses!$E$371</f>
        <v>0</v>
      </c>
    </row>
    <row r="155" spans="1:5" ht="16.5" thickBot="1" x14ac:dyDescent="0.3">
      <c r="A155" s="428" t="s">
        <v>374</v>
      </c>
      <c r="B155" s="670">
        <f>SUM(B153-B154)</f>
        <v>11455.05</v>
      </c>
      <c r="C155" s="345"/>
      <c r="D155" s="431" t="s">
        <v>329</v>
      </c>
      <c r="E155" s="432">
        <f>Expenses!$E$372</f>
        <v>0</v>
      </c>
    </row>
    <row r="156" spans="1:5" ht="16.5" thickBot="1" x14ac:dyDescent="0.3">
      <c r="A156" s="350" t="s">
        <v>74</v>
      </c>
      <c r="B156" s="353" t="s">
        <v>74</v>
      </c>
      <c r="C156" s="666"/>
      <c r="D156" s="445" t="s">
        <v>74</v>
      </c>
      <c r="E156" s="669" t="s">
        <v>74</v>
      </c>
    </row>
    <row r="157" spans="1:5" ht="16.5" thickTop="1" x14ac:dyDescent="0.25"/>
    <row r="158" spans="1:5" ht="16.5" thickBot="1" x14ac:dyDescent="0.3"/>
    <row r="159" spans="1:5" ht="36" customHeight="1" thickTop="1" x14ac:dyDescent="0.3">
      <c r="A159" s="1089" t="s">
        <v>597</v>
      </c>
      <c r="B159" s="1090"/>
      <c r="C159" s="1090"/>
      <c r="D159" s="1090"/>
      <c r="E159" s="1091"/>
    </row>
    <row r="160" spans="1:5" ht="19.5" thickBot="1" x14ac:dyDescent="0.3">
      <c r="A160" s="1078" t="s">
        <v>604</v>
      </c>
      <c r="B160" s="1079"/>
      <c r="C160" s="1079"/>
      <c r="D160" s="1079"/>
      <c r="E160" s="1080"/>
    </row>
    <row r="161" spans="1:5" ht="17.25" thickTop="1" thickBot="1" x14ac:dyDescent="0.3">
      <c r="A161" s="1092" t="s">
        <v>77</v>
      </c>
      <c r="B161" s="1093"/>
      <c r="D161" s="1094" t="s">
        <v>78</v>
      </c>
      <c r="E161" s="1095"/>
    </row>
    <row r="162" spans="1:5" ht="16.5" thickBot="1" x14ac:dyDescent="0.3">
      <c r="A162" s="233" t="s">
        <v>47</v>
      </c>
      <c r="B162" s="168">
        <f>'FY Annual Report'!$F$3</f>
        <v>0</v>
      </c>
      <c r="D162" s="1096" t="s">
        <v>437</v>
      </c>
      <c r="E162" s="1097"/>
    </row>
    <row r="163" spans="1:5" x14ac:dyDescent="0.25">
      <c r="A163" s="234" t="s">
        <v>346</v>
      </c>
      <c r="B163" s="42">
        <f>'FY Annual Report'!$F$4</f>
        <v>0</v>
      </c>
      <c r="D163" s="364" t="s">
        <v>25</v>
      </c>
      <c r="E163" s="363">
        <f>'FY Annual Report'!$F$21</f>
        <v>0</v>
      </c>
    </row>
    <row r="164" spans="1:5" x14ac:dyDescent="0.25">
      <c r="A164" s="236" t="s">
        <v>347</v>
      </c>
      <c r="B164" s="42">
        <f>'FY Annual Report'!$F$5</f>
        <v>0</v>
      </c>
      <c r="D164" s="339" t="s">
        <v>28</v>
      </c>
      <c r="E164" s="235">
        <f>'FY Annual Report'!$F$22</f>
        <v>0</v>
      </c>
    </row>
    <row r="165" spans="1:5" x14ac:dyDescent="0.25">
      <c r="A165" s="237" t="s">
        <v>370</v>
      </c>
      <c r="B165" s="42">
        <f>'FY Annual Report'!$F$6</f>
        <v>0</v>
      </c>
      <c r="D165" s="338" t="s">
        <v>63</v>
      </c>
      <c r="E165" s="235">
        <f>'FY Annual Report'!$F$23</f>
        <v>0</v>
      </c>
    </row>
    <row r="166" spans="1:5" x14ac:dyDescent="0.25">
      <c r="A166" s="237" t="s">
        <v>135</v>
      </c>
      <c r="B166" s="42">
        <f>'FY Annual Report'!$F$7</f>
        <v>0</v>
      </c>
      <c r="D166" s="338" t="s">
        <v>26</v>
      </c>
      <c r="E166" s="235">
        <f>'FY Annual Report'!$F$24</f>
        <v>0</v>
      </c>
    </row>
    <row r="167" spans="1:5" ht="16.5" thickBot="1" x14ac:dyDescent="0.3">
      <c r="A167" s="236" t="s">
        <v>74</v>
      </c>
      <c r="B167" s="42">
        <v>0</v>
      </c>
      <c r="D167" s="356" t="s">
        <v>65</v>
      </c>
      <c r="E167" s="238">
        <f>'FY Annual Report'!$F$25</f>
        <v>0</v>
      </c>
    </row>
    <row r="168" spans="1:5" ht="16.5" thickBot="1" x14ac:dyDescent="0.3">
      <c r="A168" s="236" t="s">
        <v>344</v>
      </c>
      <c r="B168" s="42">
        <f>'FY Annual Report'!$F$8</f>
        <v>0</v>
      </c>
      <c r="D168" s="368" t="s">
        <v>33</v>
      </c>
      <c r="E168" s="244">
        <f>SUM(E163:E167)</f>
        <v>0</v>
      </c>
    </row>
    <row r="169" spans="1:5" ht="16.5" thickBot="1" x14ac:dyDescent="0.3">
      <c r="A169" s="240" t="s">
        <v>50</v>
      </c>
      <c r="B169" s="42">
        <f>'FY Annual Report'!$F$9</f>
        <v>0</v>
      </c>
      <c r="D169" s="1102" t="s">
        <v>436</v>
      </c>
      <c r="E169" s="1103"/>
    </row>
    <row r="170" spans="1:5" x14ac:dyDescent="0.25">
      <c r="A170" s="241" t="s">
        <v>74</v>
      </c>
      <c r="B170" s="42">
        <v>0</v>
      </c>
      <c r="D170" s="259" t="s">
        <v>25</v>
      </c>
      <c r="E170" s="363">
        <f>'FY Annual Report'!$F$29</f>
        <v>0</v>
      </c>
    </row>
    <row r="171" spans="1:5" ht="16.5" thickBot="1" x14ac:dyDescent="0.3">
      <c r="A171" s="242" t="s">
        <v>49</v>
      </c>
      <c r="B171" s="169">
        <f>'FY Annual Report'!$F$10</f>
        <v>0</v>
      </c>
      <c r="D171" s="133" t="s">
        <v>28</v>
      </c>
      <c r="E171" s="235">
        <f>'FY Annual Report'!$F$30</f>
        <v>0</v>
      </c>
    </row>
    <row r="172" spans="1:5" ht="16.5" thickBot="1" x14ac:dyDescent="0.3">
      <c r="A172" s="243" t="s">
        <v>79</v>
      </c>
      <c r="B172" s="73">
        <f>SUM(B162:B171)</f>
        <v>0</v>
      </c>
      <c r="D172" s="134" t="s">
        <v>63</v>
      </c>
      <c r="E172" s="235">
        <f>'FY Annual Report'!$F$31</f>
        <v>0</v>
      </c>
    </row>
    <row r="173" spans="1:5" ht="16.5" thickBot="1" x14ac:dyDescent="0.3">
      <c r="A173" s="232"/>
      <c r="D173" s="134" t="s">
        <v>26</v>
      </c>
      <c r="E173" s="235">
        <f>'FY Annual Report'!$F$32</f>
        <v>0</v>
      </c>
    </row>
    <row r="174" spans="1:5" ht="16.5" thickBot="1" x14ac:dyDescent="0.3">
      <c r="A174" s="1104" t="s">
        <v>80</v>
      </c>
      <c r="B174" s="1105"/>
      <c r="D174" s="340" t="s">
        <v>65</v>
      </c>
      <c r="E174" s="238">
        <f>'FY Annual Report'!$F$33</f>
        <v>0</v>
      </c>
    </row>
    <row r="175" spans="1:5" ht="16.5" thickBot="1" x14ac:dyDescent="0.3">
      <c r="A175" s="360" t="s">
        <v>74</v>
      </c>
      <c r="B175" s="119">
        <v>0</v>
      </c>
      <c r="D175" s="341" t="s">
        <v>34</v>
      </c>
      <c r="E175" s="244">
        <f>SUM(E170:E174)</f>
        <v>0</v>
      </c>
    </row>
    <row r="176" spans="1:5" ht="16.5" thickBot="1" x14ac:dyDescent="0.3">
      <c r="A176" s="248" t="s">
        <v>132</v>
      </c>
      <c r="B176" s="128">
        <f>'FY Annual Report'!$F$14</f>
        <v>0</v>
      </c>
      <c r="D176" s="1083" t="s">
        <v>438</v>
      </c>
      <c r="E176" s="1084"/>
    </row>
    <row r="177" spans="1:5" ht="16.5" thickBot="1" x14ac:dyDescent="0.3">
      <c r="A177" s="245" t="s">
        <v>81</v>
      </c>
      <c r="B177" s="73">
        <f>SUM(B175:B176)</f>
        <v>0</v>
      </c>
      <c r="D177" s="911" t="s">
        <v>392</v>
      </c>
      <c r="E177" s="363">
        <f>'FY Annual Report'!$F$37</f>
        <v>0</v>
      </c>
    </row>
    <row r="178" spans="1:5" ht="16.5" thickBot="1" x14ac:dyDescent="0.3">
      <c r="A178" s="232"/>
      <c r="D178" s="911" t="s">
        <v>389</v>
      </c>
      <c r="E178" s="235">
        <f>'FY Annual Report'!$F$38</f>
        <v>0</v>
      </c>
    </row>
    <row r="179" spans="1:5" ht="32.25" thickBot="1" x14ac:dyDescent="0.3">
      <c r="A179" s="246" t="s">
        <v>82</v>
      </c>
      <c r="B179" s="73">
        <f>SUM(B172+B177)</f>
        <v>0</v>
      </c>
      <c r="D179" s="911" t="s">
        <v>395</v>
      </c>
      <c r="E179" s="235">
        <f>'FY Annual Report'!$F$39</f>
        <v>0</v>
      </c>
    </row>
    <row r="180" spans="1:5" ht="31.5" x14ac:dyDescent="0.25">
      <c r="A180" s="910"/>
      <c r="B180" s="876"/>
      <c r="D180" s="911" t="s">
        <v>391</v>
      </c>
      <c r="E180" s="235">
        <f>'FY Annual Report'!$F$40</f>
        <v>0</v>
      </c>
    </row>
    <row r="181" spans="1:5" ht="31.5" x14ac:dyDescent="0.25">
      <c r="A181" s="910"/>
      <c r="B181" s="876"/>
      <c r="D181" s="911" t="s">
        <v>36</v>
      </c>
      <c r="E181" s="235">
        <f>'FY Annual Report'!$F$41</f>
        <v>0</v>
      </c>
    </row>
    <row r="182" spans="1:5" ht="16.5" thickBot="1" x14ac:dyDescent="0.3">
      <c r="A182" s="910"/>
      <c r="B182" s="876"/>
      <c r="D182" s="911" t="s">
        <v>37</v>
      </c>
      <c r="E182" s="235">
        <f>'FY Annual Report'!$F$42</f>
        <v>0</v>
      </c>
    </row>
    <row r="183" spans="1:5" ht="21" customHeight="1" thickBot="1" x14ac:dyDescent="0.3">
      <c r="A183" s="232"/>
      <c r="D183" s="359" t="s">
        <v>38</v>
      </c>
      <c r="E183" s="239">
        <f>SUM(E177:E182)</f>
        <v>0</v>
      </c>
    </row>
    <row r="184" spans="1:5" ht="17.25" thickTop="1" thickBot="1" x14ac:dyDescent="0.3">
      <c r="A184" s="306" t="s">
        <v>83</v>
      </c>
      <c r="B184" s="73">
        <v>0</v>
      </c>
      <c r="D184" s="451" t="s">
        <v>74</v>
      </c>
      <c r="E184" s="485" t="s">
        <v>74</v>
      </c>
    </row>
    <row r="185" spans="1:5" ht="16.5" thickBot="1" x14ac:dyDescent="0.3">
      <c r="A185" s="348" t="s">
        <v>74</v>
      </c>
      <c r="B185" s="486" t="s">
        <v>74</v>
      </c>
      <c r="D185" s="1081" t="s">
        <v>74</v>
      </c>
      <c r="E185" s="1082"/>
    </row>
    <row r="186" spans="1:5" ht="16.5" thickBot="1" x14ac:dyDescent="0.3">
      <c r="A186" s="1104" t="s">
        <v>342</v>
      </c>
      <c r="B186" s="1105"/>
      <c r="D186" s="449" t="s">
        <v>74</v>
      </c>
      <c r="E186" s="452">
        <v>0</v>
      </c>
    </row>
    <row r="187" spans="1:5" ht="16.5" thickBot="1" x14ac:dyDescent="0.3">
      <c r="A187" s="306" t="s">
        <v>352</v>
      </c>
      <c r="B187" s="658">
        <f>'FY Annual Report'!$F$58</f>
        <v>11455.05</v>
      </c>
      <c r="D187" s="450" t="s">
        <v>74</v>
      </c>
      <c r="E187" s="452">
        <v>0</v>
      </c>
    </row>
    <row r="188" spans="1:5" ht="16.5" thickBot="1" x14ac:dyDescent="0.3">
      <c r="A188" s="306" t="s">
        <v>43</v>
      </c>
      <c r="B188" s="659" t="str">
        <f>'FY Annual Report'!$F$59</f>
        <v xml:space="preserve"> </v>
      </c>
      <c r="D188" s="414" t="s">
        <v>74</v>
      </c>
      <c r="E188" s="333">
        <f>SUM(E186:E187)</f>
        <v>0</v>
      </c>
    </row>
    <row r="189" spans="1:5" ht="16.5" thickBot="1" x14ac:dyDescent="0.3">
      <c r="A189" s="660" t="s">
        <v>343</v>
      </c>
      <c r="B189" s="390">
        <f>SUM(B187:B188)</f>
        <v>11455.05</v>
      </c>
      <c r="D189" s="343" t="s">
        <v>74</v>
      </c>
      <c r="E189" s="249">
        <f>SUM(E168+E175+E183+E188)</f>
        <v>0</v>
      </c>
    </row>
    <row r="190" spans="1:5" ht="16.5" thickBot="1" x14ac:dyDescent="0.3">
      <c r="A190" s="232"/>
      <c r="D190" s="344"/>
      <c r="E190" s="247"/>
    </row>
    <row r="191" spans="1:5" ht="16.5" thickBot="1" x14ac:dyDescent="0.3">
      <c r="A191" s="1106" t="s">
        <v>84</v>
      </c>
      <c r="B191" s="1107"/>
      <c r="C191" s="109"/>
      <c r="D191" s="1087" t="s">
        <v>129</v>
      </c>
      <c r="E191" s="1088"/>
    </row>
    <row r="192" spans="1:5" ht="16.5" thickBot="1" x14ac:dyDescent="0.3">
      <c r="A192" s="942" t="s">
        <v>373</v>
      </c>
      <c r="B192" s="943">
        <f>'FY Annual Report'!$F$51</f>
        <v>11455.05</v>
      </c>
      <c r="C192" s="109"/>
      <c r="D192" s="415" t="s">
        <v>611</v>
      </c>
      <c r="E192" s="416">
        <f>Expenses!$E$468</f>
        <v>0</v>
      </c>
    </row>
    <row r="193" spans="1:5" ht="32.25" thickBot="1" x14ac:dyDescent="0.3">
      <c r="A193" s="944" t="s">
        <v>134</v>
      </c>
      <c r="B193" s="1038">
        <f>Expenses!$E$469</f>
        <v>0</v>
      </c>
      <c r="C193" s="109"/>
      <c r="D193" s="665" t="s">
        <v>328</v>
      </c>
      <c r="E193" s="447">
        <f>Expenses!$E$470</f>
        <v>0</v>
      </c>
    </row>
    <row r="194" spans="1:5" ht="16.5" thickBot="1" x14ac:dyDescent="0.3">
      <c r="A194" s="428" t="s">
        <v>374</v>
      </c>
      <c r="B194" s="670">
        <f>SUM(B192-B193)</f>
        <v>11455.05</v>
      </c>
      <c r="C194" s="345"/>
      <c r="D194" s="431" t="s">
        <v>329</v>
      </c>
      <c r="E194" s="432">
        <f>Expenses!$E$471</f>
        <v>0</v>
      </c>
    </row>
    <row r="195" spans="1:5" ht="16.5" thickBot="1" x14ac:dyDescent="0.3">
      <c r="A195" s="350" t="s">
        <v>74</v>
      </c>
      <c r="B195" s="347" t="s">
        <v>74</v>
      </c>
      <c r="C195" s="666"/>
      <c r="D195" s="445" t="s">
        <v>74</v>
      </c>
      <c r="E195" s="446" t="s">
        <v>74</v>
      </c>
    </row>
    <row r="196" spans="1:5" ht="16.5" thickTop="1" x14ac:dyDescent="0.25"/>
    <row r="197" spans="1:5" ht="16.5" thickBot="1" x14ac:dyDescent="0.3"/>
    <row r="198" spans="1:5" ht="40.5" customHeight="1" thickTop="1" x14ac:dyDescent="0.3">
      <c r="A198" s="1089" t="s">
        <v>597</v>
      </c>
      <c r="B198" s="1090"/>
      <c r="C198" s="1090"/>
      <c r="D198" s="1090"/>
      <c r="E198" s="1091"/>
    </row>
    <row r="199" spans="1:5" ht="19.5" thickBot="1" x14ac:dyDescent="0.3">
      <c r="A199" s="1078" t="s">
        <v>599</v>
      </c>
      <c r="B199" s="1079"/>
      <c r="C199" s="1079"/>
      <c r="D199" s="1079"/>
      <c r="E199" s="1080"/>
    </row>
    <row r="200" spans="1:5" ht="17.25" thickTop="1" thickBot="1" x14ac:dyDescent="0.3">
      <c r="A200" s="1092" t="s">
        <v>77</v>
      </c>
      <c r="B200" s="1093"/>
      <c r="D200" s="1094" t="s">
        <v>78</v>
      </c>
      <c r="E200" s="1095"/>
    </row>
    <row r="201" spans="1:5" x14ac:dyDescent="0.25">
      <c r="A201" s="233" t="s">
        <v>47</v>
      </c>
      <c r="B201" s="168">
        <f>'FY Annual Report'!$G$3</f>
        <v>0</v>
      </c>
      <c r="D201" s="1100" t="s">
        <v>437</v>
      </c>
      <c r="E201" s="1101"/>
    </row>
    <row r="202" spans="1:5" x14ac:dyDescent="0.25">
      <c r="A202" s="234" t="s">
        <v>346</v>
      </c>
      <c r="B202" s="42">
        <f>'FY Annual Report'!$G$4</f>
        <v>0</v>
      </c>
      <c r="D202" s="338" t="s">
        <v>25</v>
      </c>
      <c r="E202" s="235">
        <f>'FY Annual Report'!$G$21</f>
        <v>0</v>
      </c>
    </row>
    <row r="203" spans="1:5" x14ac:dyDescent="0.25">
      <c r="A203" s="236" t="s">
        <v>347</v>
      </c>
      <c r="B203" s="42">
        <f>'FY Annual Report'!$G$5</f>
        <v>0</v>
      </c>
      <c r="D203" s="339" t="s">
        <v>28</v>
      </c>
      <c r="E203" s="235">
        <f>'FY Annual Report'!$G$22</f>
        <v>0</v>
      </c>
    </row>
    <row r="204" spans="1:5" x14ac:dyDescent="0.25">
      <c r="A204" s="237" t="s">
        <v>370</v>
      </c>
      <c r="B204" s="42">
        <f>'FY Annual Report'!$G$6</f>
        <v>0</v>
      </c>
      <c r="D204" s="338" t="s">
        <v>63</v>
      </c>
      <c r="E204" s="235">
        <f>'FY Annual Report'!$G$23</f>
        <v>0</v>
      </c>
    </row>
    <row r="205" spans="1:5" x14ac:dyDescent="0.25">
      <c r="A205" s="237" t="s">
        <v>135</v>
      </c>
      <c r="B205" s="42">
        <f>'FY Annual Report'!$G$7</f>
        <v>0</v>
      </c>
      <c r="D205" s="338" t="s">
        <v>26</v>
      </c>
      <c r="E205" s="235">
        <f>'FY Annual Report'!$G$24</f>
        <v>0</v>
      </c>
    </row>
    <row r="206" spans="1:5" ht="16.5" thickBot="1" x14ac:dyDescent="0.3">
      <c r="A206" s="236" t="s">
        <v>74</v>
      </c>
      <c r="B206" s="42">
        <v>0</v>
      </c>
      <c r="D206" s="356" t="s">
        <v>65</v>
      </c>
      <c r="E206" s="238">
        <f>'FY Annual Report'!$G$25</f>
        <v>0</v>
      </c>
    </row>
    <row r="207" spans="1:5" ht="16.5" thickBot="1" x14ac:dyDescent="0.3">
      <c r="A207" s="236" t="s">
        <v>344</v>
      </c>
      <c r="B207" s="42">
        <f>'FY Annual Report'!$G$8</f>
        <v>0</v>
      </c>
      <c r="D207" s="368" t="s">
        <v>33</v>
      </c>
      <c r="E207" s="244">
        <f>SUM(E202:E206)</f>
        <v>0</v>
      </c>
    </row>
    <row r="208" spans="1:5" ht="16.5" thickBot="1" x14ac:dyDescent="0.3">
      <c r="A208" s="240" t="s">
        <v>50</v>
      </c>
      <c r="B208" s="42">
        <f>'FY Annual Report'!$G$9</f>
        <v>0</v>
      </c>
      <c r="D208" s="1102" t="s">
        <v>436</v>
      </c>
      <c r="E208" s="1103"/>
    </row>
    <row r="209" spans="1:5" x14ac:dyDescent="0.25">
      <c r="A209" s="241" t="s">
        <v>74</v>
      </c>
      <c r="B209" s="42">
        <v>0</v>
      </c>
      <c r="D209" s="259" t="s">
        <v>25</v>
      </c>
      <c r="E209" s="363">
        <f>'FY Annual Report'!$G$29</f>
        <v>0</v>
      </c>
    </row>
    <row r="210" spans="1:5" ht="16.5" thickBot="1" x14ac:dyDescent="0.3">
      <c r="A210" s="242" t="s">
        <v>49</v>
      </c>
      <c r="B210" s="169">
        <f>'FY Annual Report'!$G$10</f>
        <v>0</v>
      </c>
      <c r="D210" s="133" t="s">
        <v>28</v>
      </c>
      <c r="E210" s="235">
        <f>'FY Annual Report'!$G$30</f>
        <v>0</v>
      </c>
    </row>
    <row r="211" spans="1:5" ht="16.5" thickBot="1" x14ac:dyDescent="0.3">
      <c r="A211" s="243" t="s">
        <v>79</v>
      </c>
      <c r="B211" s="73">
        <f>SUM(B201:B210)</f>
        <v>0</v>
      </c>
      <c r="D211" s="134" t="s">
        <v>63</v>
      </c>
      <c r="E211" s="235">
        <f>'FY Annual Report'!$G$31</f>
        <v>0</v>
      </c>
    </row>
    <row r="212" spans="1:5" ht="16.5" thickBot="1" x14ac:dyDescent="0.3">
      <c r="A212" s="232"/>
      <c r="D212" s="134" t="s">
        <v>26</v>
      </c>
      <c r="E212" s="235">
        <f>'FY Annual Report'!$G$32</f>
        <v>0</v>
      </c>
    </row>
    <row r="213" spans="1:5" ht="16.5" thickBot="1" x14ac:dyDescent="0.3">
      <c r="A213" s="1104" t="s">
        <v>80</v>
      </c>
      <c r="B213" s="1105"/>
      <c r="D213" s="357" t="s">
        <v>65</v>
      </c>
      <c r="E213" s="238">
        <f>'FY Annual Report'!$G$33</f>
        <v>0</v>
      </c>
    </row>
    <row r="214" spans="1:5" ht="16.5" thickBot="1" x14ac:dyDescent="0.3">
      <c r="A214" s="360" t="s">
        <v>74</v>
      </c>
      <c r="B214" s="119">
        <v>0</v>
      </c>
      <c r="D214" s="358" t="s">
        <v>34</v>
      </c>
      <c r="E214" s="244">
        <f>SUM(E209:E213)</f>
        <v>0</v>
      </c>
    </row>
    <row r="215" spans="1:5" ht="16.5" thickBot="1" x14ac:dyDescent="0.3">
      <c r="A215" s="248" t="s">
        <v>132</v>
      </c>
      <c r="B215" s="128">
        <f>'FY Annual Report'!$G$14</f>
        <v>0</v>
      </c>
      <c r="D215" s="1083" t="s">
        <v>438</v>
      </c>
      <c r="E215" s="1084"/>
    </row>
    <row r="216" spans="1:5" ht="16.5" thickBot="1" x14ac:dyDescent="0.3">
      <c r="A216" s="245" t="s">
        <v>81</v>
      </c>
      <c r="B216" s="73">
        <f>SUM(B214:B215)</f>
        <v>0</v>
      </c>
      <c r="D216" s="911" t="s">
        <v>392</v>
      </c>
      <c r="E216" s="363">
        <f>'FY Annual Report'!$G$37</f>
        <v>0</v>
      </c>
    </row>
    <row r="217" spans="1:5" ht="16.5" thickBot="1" x14ac:dyDescent="0.3">
      <c r="A217" s="232"/>
      <c r="D217" s="911" t="s">
        <v>389</v>
      </c>
      <c r="E217" s="235">
        <f>'FY Annual Report'!$G$38</f>
        <v>0</v>
      </c>
    </row>
    <row r="218" spans="1:5" ht="32.25" thickBot="1" x14ac:dyDescent="0.3">
      <c r="A218" s="246" t="s">
        <v>82</v>
      </c>
      <c r="B218" s="73">
        <f>SUM(B211+B216)</f>
        <v>0</v>
      </c>
      <c r="D218" s="911" t="s">
        <v>395</v>
      </c>
      <c r="E218" s="235">
        <f>'FY Annual Report'!$G$39</f>
        <v>0</v>
      </c>
    </row>
    <row r="219" spans="1:5" ht="31.5" x14ac:dyDescent="0.25">
      <c r="A219" s="910"/>
      <c r="B219" s="876"/>
      <c r="D219" s="911" t="s">
        <v>391</v>
      </c>
      <c r="E219" s="235">
        <f>'FY Annual Report'!$G$40</f>
        <v>0</v>
      </c>
    </row>
    <row r="220" spans="1:5" ht="31.5" x14ac:dyDescent="0.25">
      <c r="A220" s="910"/>
      <c r="B220" s="876"/>
      <c r="D220" s="911" t="s">
        <v>36</v>
      </c>
      <c r="E220" s="235">
        <f>'FY Annual Report'!$G$41</f>
        <v>0</v>
      </c>
    </row>
    <row r="221" spans="1:5" ht="16.5" thickBot="1" x14ac:dyDescent="0.3">
      <c r="A221" s="910"/>
      <c r="B221" s="876"/>
      <c r="D221" s="911" t="s">
        <v>37</v>
      </c>
      <c r="E221" s="235">
        <f>'FY Annual Report'!$G$42</f>
        <v>0</v>
      </c>
    </row>
    <row r="222" spans="1:5" ht="21" customHeight="1" thickBot="1" x14ac:dyDescent="0.3">
      <c r="A222" s="232"/>
      <c r="D222" s="359" t="s">
        <v>38</v>
      </c>
      <c r="E222" s="239">
        <f>SUM(E216:E221)</f>
        <v>0</v>
      </c>
    </row>
    <row r="223" spans="1:5" ht="20.25" thickTop="1" thickBot="1" x14ac:dyDescent="0.35">
      <c r="A223" s="306" t="s">
        <v>83</v>
      </c>
      <c r="B223" s="73">
        <v>0</v>
      </c>
      <c r="D223" s="497" t="s">
        <v>74</v>
      </c>
      <c r="E223" s="499"/>
    </row>
    <row r="224" spans="1:5" ht="16.5" thickBot="1" x14ac:dyDescent="0.3">
      <c r="A224" s="348" t="s">
        <v>74</v>
      </c>
      <c r="B224" s="448" t="s">
        <v>74</v>
      </c>
      <c r="D224" s="1081" t="s">
        <v>74</v>
      </c>
      <c r="E224" s="1082"/>
    </row>
    <row r="225" spans="1:5" ht="16.5" thickBot="1" x14ac:dyDescent="0.3">
      <c r="A225" s="1104" t="s">
        <v>342</v>
      </c>
      <c r="B225" s="1105"/>
      <c r="D225" s="449" t="s">
        <v>74</v>
      </c>
      <c r="E225" s="452">
        <v>0</v>
      </c>
    </row>
    <row r="226" spans="1:5" ht="16.5" thickBot="1" x14ac:dyDescent="0.3">
      <c r="A226" s="306" t="s">
        <v>352</v>
      </c>
      <c r="B226" s="658">
        <f>'FY Annual Report'!$G$58</f>
        <v>11455.05</v>
      </c>
      <c r="D226" s="450" t="s">
        <v>74</v>
      </c>
      <c r="E226" s="452">
        <v>0</v>
      </c>
    </row>
    <row r="227" spans="1:5" ht="16.5" thickBot="1" x14ac:dyDescent="0.3">
      <c r="A227" s="306" t="s">
        <v>43</v>
      </c>
      <c r="B227" s="659" t="str">
        <f>'FY Annual Report'!$G$59</f>
        <v xml:space="preserve"> </v>
      </c>
      <c r="D227" s="414" t="s">
        <v>74</v>
      </c>
      <c r="E227" s="333">
        <f>SUM(E225:E226)</f>
        <v>0</v>
      </c>
    </row>
    <row r="228" spans="1:5" ht="16.5" thickBot="1" x14ac:dyDescent="0.3">
      <c r="A228" s="660" t="s">
        <v>343</v>
      </c>
      <c r="B228" s="390">
        <f>SUM(B226:B227)</f>
        <v>11455.05</v>
      </c>
      <c r="D228" s="343" t="s">
        <v>74</v>
      </c>
      <c r="E228" s="249">
        <f>SUM(E207+E214+E222+E227)</f>
        <v>0</v>
      </c>
    </row>
    <row r="229" spans="1:5" ht="16.5" thickBot="1" x14ac:dyDescent="0.3">
      <c r="A229" s="232"/>
      <c r="D229" s="344"/>
      <c r="E229" s="247"/>
    </row>
    <row r="230" spans="1:5" ht="16.5" thickBot="1" x14ac:dyDescent="0.3">
      <c r="A230" s="1085" t="s">
        <v>84</v>
      </c>
      <c r="B230" s="1086"/>
      <c r="C230" s="109"/>
      <c r="D230" s="1087" t="s">
        <v>129</v>
      </c>
      <c r="E230" s="1088"/>
    </row>
    <row r="231" spans="1:5" ht="16.5" thickBot="1" x14ac:dyDescent="0.3">
      <c r="A231" s="942" t="s">
        <v>373</v>
      </c>
      <c r="B231" s="943">
        <f>'FY Annual Report'!$G$51</f>
        <v>11455.05</v>
      </c>
      <c r="C231" s="109"/>
      <c r="D231" s="415" t="s">
        <v>612</v>
      </c>
      <c r="E231" s="416">
        <f>Expenses!$E$557</f>
        <v>0</v>
      </c>
    </row>
    <row r="232" spans="1:5" ht="32.25" thickBot="1" x14ac:dyDescent="0.3">
      <c r="A232" s="941" t="s">
        <v>134</v>
      </c>
      <c r="B232" s="1038">
        <v>0</v>
      </c>
      <c r="C232" s="109"/>
      <c r="D232" s="665" t="s">
        <v>328</v>
      </c>
      <c r="E232" s="447">
        <f>Expenses!$E$559</f>
        <v>0</v>
      </c>
    </row>
    <row r="233" spans="1:5" ht="16.5" thickBot="1" x14ac:dyDescent="0.3">
      <c r="A233" s="428" t="s">
        <v>374</v>
      </c>
      <c r="B233" s="670">
        <f>SUM(B231-B232)</f>
        <v>11455.05</v>
      </c>
      <c r="C233" s="345"/>
      <c r="D233" s="431" t="s">
        <v>329</v>
      </c>
      <c r="E233" s="432">
        <f>Expenses!$E$560</f>
        <v>0</v>
      </c>
    </row>
    <row r="234" spans="1:5" ht="16.5" thickBot="1" x14ac:dyDescent="0.3">
      <c r="A234" s="350" t="s">
        <v>74</v>
      </c>
      <c r="B234" s="347" t="s">
        <v>74</v>
      </c>
      <c r="C234" s="666"/>
      <c r="D234" s="445" t="s">
        <v>74</v>
      </c>
      <c r="E234" s="446" t="s">
        <v>74</v>
      </c>
    </row>
    <row r="235" spans="1:5" ht="16.5" thickTop="1" x14ac:dyDescent="0.25"/>
    <row r="236" spans="1:5" ht="16.5" thickBot="1" x14ac:dyDescent="0.3"/>
    <row r="237" spans="1:5" ht="39" customHeight="1" thickTop="1" x14ac:dyDescent="0.3">
      <c r="A237" s="1089" t="s">
        <v>597</v>
      </c>
      <c r="B237" s="1090"/>
      <c r="C237" s="1090"/>
      <c r="D237" s="1090"/>
      <c r="E237" s="1091"/>
    </row>
    <row r="238" spans="1:5" ht="19.5" thickBot="1" x14ac:dyDescent="0.3">
      <c r="A238" s="1078" t="s">
        <v>613</v>
      </c>
      <c r="B238" s="1079"/>
      <c r="C238" s="1079"/>
      <c r="D238" s="1079"/>
      <c r="E238" s="1080"/>
    </row>
    <row r="239" spans="1:5" ht="17.25" thickTop="1" thickBot="1" x14ac:dyDescent="0.3">
      <c r="A239" s="1092" t="s">
        <v>77</v>
      </c>
      <c r="B239" s="1093"/>
      <c r="D239" s="1094" t="s">
        <v>78</v>
      </c>
      <c r="E239" s="1095"/>
    </row>
    <row r="240" spans="1:5" ht="16.5" thickBot="1" x14ac:dyDescent="0.3">
      <c r="A240" s="233" t="s">
        <v>47</v>
      </c>
      <c r="B240" s="168">
        <f>'FY Annual Report'!$H$3</f>
        <v>0</v>
      </c>
      <c r="D240" s="1096" t="s">
        <v>437</v>
      </c>
      <c r="E240" s="1097"/>
    </row>
    <row r="241" spans="1:5" x14ac:dyDescent="0.25">
      <c r="A241" s="234" t="s">
        <v>346</v>
      </c>
      <c r="B241" s="42">
        <f>'FY Annual Report'!$H$4</f>
        <v>0</v>
      </c>
      <c r="D241" s="364" t="s">
        <v>25</v>
      </c>
      <c r="E241" s="363">
        <f>'FY Annual Report'!$H$21</f>
        <v>0</v>
      </c>
    </row>
    <row r="242" spans="1:5" x14ac:dyDescent="0.25">
      <c r="A242" s="236" t="s">
        <v>347</v>
      </c>
      <c r="B242" s="42">
        <f>'FY Annual Report'!$H$5</f>
        <v>0</v>
      </c>
      <c r="D242" s="339" t="s">
        <v>28</v>
      </c>
      <c r="E242" s="235">
        <f>'FY Annual Report'!$H$22</f>
        <v>0</v>
      </c>
    </row>
    <row r="243" spans="1:5" x14ac:dyDescent="0.25">
      <c r="A243" s="237" t="s">
        <v>371</v>
      </c>
      <c r="B243" s="42">
        <f>'FY Annual Report'!$H$6</f>
        <v>0</v>
      </c>
      <c r="D243" s="338" t="s">
        <v>63</v>
      </c>
      <c r="E243" s="235">
        <f>'FY Annual Report'!$H$23</f>
        <v>0</v>
      </c>
    </row>
    <row r="244" spans="1:5" x14ac:dyDescent="0.25">
      <c r="A244" s="237" t="s">
        <v>345</v>
      </c>
      <c r="B244" s="42">
        <f>'FY Annual Report'!$H$7</f>
        <v>0</v>
      </c>
      <c r="D244" s="338" t="s">
        <v>26</v>
      </c>
      <c r="E244" s="235">
        <f>'FY Annual Report'!$H$24</f>
        <v>0</v>
      </c>
    </row>
    <row r="245" spans="1:5" ht="16.5" thickBot="1" x14ac:dyDescent="0.3">
      <c r="A245" s="236" t="s">
        <v>74</v>
      </c>
      <c r="B245" s="42">
        <v>0</v>
      </c>
      <c r="D245" s="356" t="s">
        <v>65</v>
      </c>
      <c r="E245" s="238">
        <f>'FY Annual Report'!$H$25</f>
        <v>0</v>
      </c>
    </row>
    <row r="246" spans="1:5" ht="20.100000000000001" customHeight="1" thickBot="1" x14ac:dyDescent="0.3">
      <c r="A246" s="236" t="s">
        <v>344</v>
      </c>
      <c r="B246" s="42">
        <f>'FY Annual Report'!$H$8</f>
        <v>0</v>
      </c>
      <c r="D246" s="368" t="s">
        <v>33</v>
      </c>
      <c r="E246" s="362">
        <f>SUM(E241:E245)</f>
        <v>0</v>
      </c>
    </row>
    <row r="247" spans="1:5" ht="16.5" thickBot="1" x14ac:dyDescent="0.3">
      <c r="A247" s="240" t="s">
        <v>50</v>
      </c>
      <c r="B247" s="42">
        <f>'FY Annual Report'!$H$9</f>
        <v>0</v>
      </c>
      <c r="D247" s="1098" t="s">
        <v>436</v>
      </c>
      <c r="E247" s="1099"/>
    </row>
    <row r="248" spans="1:5" x14ac:dyDescent="0.25">
      <c r="A248" s="241" t="s">
        <v>74</v>
      </c>
      <c r="B248" s="42">
        <v>0</v>
      </c>
      <c r="D248" s="259" t="s">
        <v>25</v>
      </c>
      <c r="E248" s="363">
        <f>'FY Annual Report'!$H$29</f>
        <v>0</v>
      </c>
    </row>
    <row r="249" spans="1:5" ht="16.5" thickBot="1" x14ac:dyDescent="0.3">
      <c r="A249" s="242" t="s">
        <v>49</v>
      </c>
      <c r="B249" s="169">
        <f>'FY Annual Report'!$H$10</f>
        <v>0</v>
      </c>
      <c r="D249" s="133" t="s">
        <v>28</v>
      </c>
      <c r="E249" s="235">
        <f>'FY Annual Report'!$H$30</f>
        <v>0</v>
      </c>
    </row>
    <row r="250" spans="1:5" ht="16.5" thickBot="1" x14ac:dyDescent="0.3">
      <c r="A250" s="243" t="s">
        <v>79</v>
      </c>
      <c r="B250" s="73">
        <f>SUM(B240:B249)</f>
        <v>0</v>
      </c>
      <c r="D250" s="134" t="s">
        <v>63</v>
      </c>
      <c r="E250" s="235">
        <f>'FY Annual Report'!$H$31</f>
        <v>0</v>
      </c>
    </row>
    <row r="251" spans="1:5" ht="16.5" thickBot="1" x14ac:dyDescent="0.3">
      <c r="A251" s="232"/>
      <c r="D251" s="134" t="s">
        <v>26</v>
      </c>
      <c r="E251" s="235">
        <f>'FY Annual Report'!$H$32</f>
        <v>0</v>
      </c>
    </row>
    <row r="252" spans="1:5" ht="16.5" thickBot="1" x14ac:dyDescent="0.3">
      <c r="A252" s="1104" t="s">
        <v>80</v>
      </c>
      <c r="B252" s="1105"/>
      <c r="D252" s="357" t="s">
        <v>65</v>
      </c>
      <c r="E252" s="238">
        <f>'FY Annual Report'!$H$33</f>
        <v>0</v>
      </c>
    </row>
    <row r="253" spans="1:5" ht="16.5" thickBot="1" x14ac:dyDescent="0.3">
      <c r="A253" s="360" t="s">
        <v>74</v>
      </c>
      <c r="B253" s="119">
        <v>0</v>
      </c>
      <c r="D253" s="358" t="s">
        <v>34</v>
      </c>
      <c r="E253" s="244">
        <f>SUM(E248:E252)</f>
        <v>0</v>
      </c>
    </row>
    <row r="254" spans="1:5" ht="16.5" thickBot="1" x14ac:dyDescent="0.3">
      <c r="A254" s="248" t="s">
        <v>132</v>
      </c>
      <c r="B254" s="128">
        <f>'FY Annual Report'!$H$14</f>
        <v>0</v>
      </c>
      <c r="D254" s="1083" t="s">
        <v>438</v>
      </c>
      <c r="E254" s="1084"/>
    </row>
    <row r="255" spans="1:5" ht="17.25" customHeight="1" thickBot="1" x14ac:dyDescent="0.3">
      <c r="A255" s="245" t="s">
        <v>81</v>
      </c>
      <c r="B255" s="73">
        <f>SUM(B253:B254)</f>
        <v>0</v>
      </c>
      <c r="D255" s="911" t="s">
        <v>392</v>
      </c>
      <c r="E255" s="363">
        <f>'FY Annual Report'!$H$37</f>
        <v>0</v>
      </c>
    </row>
    <row r="256" spans="1:5" ht="17.25" customHeight="1" thickBot="1" x14ac:dyDescent="0.3">
      <c r="A256" s="232"/>
      <c r="D256" s="911" t="s">
        <v>389</v>
      </c>
      <c r="E256" s="235">
        <f>'FY Annual Report'!$H$38</f>
        <v>0</v>
      </c>
    </row>
    <row r="257" spans="1:5" ht="32.25" thickBot="1" x14ac:dyDescent="0.3">
      <c r="A257" s="246" t="s">
        <v>82</v>
      </c>
      <c r="B257" s="73">
        <f>SUM(B250+B255)</f>
        <v>0</v>
      </c>
      <c r="D257" s="911" t="s">
        <v>395</v>
      </c>
      <c r="E257" s="235">
        <f>'FY Annual Report'!$H$39</f>
        <v>0</v>
      </c>
    </row>
    <row r="258" spans="1:5" ht="31.5" x14ac:dyDescent="0.25">
      <c r="A258" s="912"/>
      <c r="B258" s="876"/>
      <c r="D258" s="911" t="s">
        <v>391</v>
      </c>
      <c r="E258" s="235">
        <f>'FY Annual Report'!$H$40</f>
        <v>0</v>
      </c>
    </row>
    <row r="259" spans="1:5" ht="31.5" x14ac:dyDescent="0.25">
      <c r="A259" s="912"/>
      <c r="B259" s="876"/>
      <c r="D259" s="911" t="s">
        <v>36</v>
      </c>
      <c r="E259" s="235">
        <f>'FY Annual Report'!$H$41</f>
        <v>0</v>
      </c>
    </row>
    <row r="260" spans="1:5" ht="16.5" thickBot="1" x14ac:dyDescent="0.3">
      <c r="A260" s="912"/>
      <c r="B260" s="876"/>
      <c r="D260" s="911" t="s">
        <v>37</v>
      </c>
      <c r="E260" s="235">
        <f>'FY Annual Report'!$H$42</f>
        <v>0</v>
      </c>
    </row>
    <row r="261" spans="1:5" ht="20.25" customHeight="1" thickBot="1" x14ac:dyDescent="0.3">
      <c r="A261" s="388"/>
      <c r="D261" s="361" t="s">
        <v>38</v>
      </c>
      <c r="E261" s="244">
        <f>SUM(E255:E257)</f>
        <v>0</v>
      </c>
    </row>
    <row r="262" spans="1:5" ht="16.5" thickBot="1" x14ac:dyDescent="0.3">
      <c r="A262" s="306" t="s">
        <v>83</v>
      </c>
      <c r="B262" s="307">
        <v>0</v>
      </c>
      <c r="D262" s="370" t="s">
        <v>74</v>
      </c>
      <c r="E262" s="371" t="s">
        <v>74</v>
      </c>
    </row>
    <row r="263" spans="1:5" ht="16.5" thickBot="1" x14ac:dyDescent="0.3">
      <c r="A263" s="348" t="s">
        <v>74</v>
      </c>
      <c r="B263" s="448" t="s">
        <v>74</v>
      </c>
      <c r="D263" s="1081" t="s">
        <v>74</v>
      </c>
      <c r="E263" s="1082"/>
    </row>
    <row r="264" spans="1:5" ht="16.5" thickBot="1" x14ac:dyDescent="0.3">
      <c r="A264" s="1104" t="s">
        <v>342</v>
      </c>
      <c r="B264" s="1105"/>
      <c r="D264" s="449" t="s">
        <v>74</v>
      </c>
      <c r="E264" s="452">
        <v>0</v>
      </c>
    </row>
    <row r="265" spans="1:5" ht="16.5" thickBot="1" x14ac:dyDescent="0.3">
      <c r="A265" s="306" t="s">
        <v>352</v>
      </c>
      <c r="B265" s="913">
        <f>'FY Annual Report'!$H$58</f>
        <v>11455.05</v>
      </c>
      <c r="D265" s="450" t="s">
        <v>74</v>
      </c>
      <c r="E265" s="452">
        <v>0</v>
      </c>
    </row>
    <row r="266" spans="1:5" ht="16.5" thickBot="1" x14ac:dyDescent="0.3">
      <c r="A266" s="306" t="s">
        <v>43</v>
      </c>
      <c r="B266" s="914" t="str">
        <f>'FY Annual Report'!$H$59</f>
        <v xml:space="preserve"> </v>
      </c>
      <c r="D266" s="414" t="s">
        <v>74</v>
      </c>
      <c r="E266" s="333">
        <f>SUM(E264:E265)</f>
        <v>0</v>
      </c>
    </row>
    <row r="267" spans="1:5" ht="16.5" thickBot="1" x14ac:dyDescent="0.3">
      <c r="A267" s="660" t="s">
        <v>343</v>
      </c>
      <c r="B267" s="390">
        <f>SUM(B265:B266)</f>
        <v>11455.05</v>
      </c>
      <c r="D267" s="343" t="s">
        <v>74</v>
      </c>
      <c r="E267" s="249">
        <f>SUM(E246+E253+E261+E266)</f>
        <v>0</v>
      </c>
    </row>
    <row r="268" spans="1:5" ht="16.5" thickBot="1" x14ac:dyDescent="0.3">
      <c r="A268" s="232"/>
      <c r="B268" s="424"/>
      <c r="D268" s="344"/>
      <c r="E268" s="247"/>
    </row>
    <row r="269" spans="1:5" ht="16.5" thickBot="1" x14ac:dyDescent="0.3">
      <c r="A269" s="1106" t="s">
        <v>84</v>
      </c>
      <c r="B269" s="1107"/>
      <c r="C269" s="109"/>
      <c r="D269" s="1087" t="s">
        <v>129</v>
      </c>
      <c r="E269" s="1088"/>
    </row>
    <row r="270" spans="1:5" ht="16.5" thickBot="1" x14ac:dyDescent="0.3">
      <c r="A270" s="351" t="s">
        <v>373</v>
      </c>
      <c r="B270" s="381">
        <f>'FY Annual Report'!$H$54</f>
        <v>11455.05</v>
      </c>
      <c r="C270" s="109"/>
      <c r="D270" s="415" t="s">
        <v>614</v>
      </c>
      <c r="E270" s="416">
        <f>Expenses!$E$647</f>
        <v>0</v>
      </c>
    </row>
    <row r="271" spans="1:5" ht="32.25" thickBot="1" x14ac:dyDescent="0.3">
      <c r="A271" s="352" t="s">
        <v>134</v>
      </c>
      <c r="B271" s="1040">
        <v>0</v>
      </c>
      <c r="C271" s="109"/>
      <c r="D271" s="665" t="s">
        <v>328</v>
      </c>
      <c r="E271" s="447">
        <f>Expenses!$E$649</f>
        <v>0</v>
      </c>
    </row>
    <row r="272" spans="1:5" ht="16.5" thickBot="1" x14ac:dyDescent="0.3">
      <c r="A272" s="380" t="s">
        <v>374</v>
      </c>
      <c r="B272" s="355">
        <f>SUM(B270-B271)</f>
        <v>11455.05</v>
      </c>
      <c r="C272" s="345"/>
      <c r="D272" s="675" t="s">
        <v>329</v>
      </c>
      <c r="E272" s="676">
        <f>Expenses!$E$650</f>
        <v>0</v>
      </c>
    </row>
    <row r="273" spans="1:5" ht="16.5" thickTop="1" x14ac:dyDescent="0.25">
      <c r="A273" s="349" t="s">
        <v>104</v>
      </c>
      <c r="B273" s="346" t="s">
        <v>74</v>
      </c>
      <c r="C273" s="424"/>
      <c r="D273" s="677" t="s">
        <v>74</v>
      </c>
      <c r="E273" s="429" t="s">
        <v>74</v>
      </c>
    </row>
    <row r="274" spans="1:5" ht="16.5" thickBot="1" x14ac:dyDescent="0.3">
      <c r="A274" s="350" t="s">
        <v>74</v>
      </c>
      <c r="B274" s="347" t="s">
        <v>74</v>
      </c>
      <c r="C274" s="666"/>
      <c r="D274" s="425" t="s">
        <v>74</v>
      </c>
      <c r="E274" s="426" t="s">
        <v>74</v>
      </c>
    </row>
    <row r="275" spans="1:5" ht="16.5" thickTop="1" x14ac:dyDescent="0.25"/>
    <row r="276" spans="1:5" ht="16.5" thickBot="1" x14ac:dyDescent="0.3"/>
    <row r="277" spans="1:5" ht="38.25" customHeight="1" thickTop="1" x14ac:dyDescent="0.3">
      <c r="A277" s="1089" t="s">
        <v>597</v>
      </c>
      <c r="B277" s="1090"/>
      <c r="C277" s="1090"/>
      <c r="D277" s="1090"/>
      <c r="E277" s="1091"/>
    </row>
    <row r="278" spans="1:5" ht="16.5" customHeight="1" thickBot="1" x14ac:dyDescent="0.3">
      <c r="A278" s="1078" t="s">
        <v>600</v>
      </c>
      <c r="B278" s="1079"/>
      <c r="C278" s="1079"/>
      <c r="D278" s="1079"/>
      <c r="E278" s="1080"/>
    </row>
    <row r="279" spans="1:5" ht="17.25" thickTop="1" thickBot="1" x14ac:dyDescent="0.3">
      <c r="A279" s="1092" t="s">
        <v>77</v>
      </c>
      <c r="B279" s="1093"/>
      <c r="C279" s="454"/>
      <c r="D279" s="1094" t="s">
        <v>78</v>
      </c>
      <c r="E279" s="1095"/>
    </row>
    <row r="280" spans="1:5" ht="16.5" thickBot="1" x14ac:dyDescent="0.3">
      <c r="A280" s="456" t="s">
        <v>47</v>
      </c>
      <c r="B280" s="457">
        <f>'FY Annual Report'!$I$3</f>
        <v>0</v>
      </c>
      <c r="C280" s="454"/>
      <c r="D280" s="1096" t="s">
        <v>437</v>
      </c>
      <c r="E280" s="1097"/>
    </row>
    <row r="281" spans="1:5" x14ac:dyDescent="0.25">
      <c r="A281" s="458" t="s">
        <v>346</v>
      </c>
      <c r="B281" s="459">
        <f>'FY Annual Report'!$I$4</f>
        <v>0</v>
      </c>
      <c r="C281" s="454"/>
      <c r="D281" s="460" t="s">
        <v>25</v>
      </c>
      <c r="E281" s="461">
        <f>'FY Annual Report'!$I$21</f>
        <v>0</v>
      </c>
    </row>
    <row r="282" spans="1:5" x14ac:dyDescent="0.25">
      <c r="A282" s="462" t="s">
        <v>347</v>
      </c>
      <c r="B282" s="459">
        <f>'FY Annual Report'!$I$5</f>
        <v>0</v>
      </c>
      <c r="C282" s="454"/>
      <c r="D282" s="463" t="s">
        <v>28</v>
      </c>
      <c r="E282" s="464">
        <f>'FY Annual Report'!$I$22</f>
        <v>0</v>
      </c>
    </row>
    <row r="283" spans="1:5" x14ac:dyDescent="0.25">
      <c r="A283" s="465" t="s">
        <v>371</v>
      </c>
      <c r="B283" s="459">
        <f>'FY Annual Report'!$I$6</f>
        <v>0</v>
      </c>
      <c r="C283" s="454"/>
      <c r="D283" s="466" t="s">
        <v>63</v>
      </c>
      <c r="E283" s="464">
        <f>'FY Annual Report'!$I$23</f>
        <v>0</v>
      </c>
    </row>
    <row r="284" spans="1:5" x14ac:dyDescent="0.25">
      <c r="A284" s="465" t="s">
        <v>345</v>
      </c>
      <c r="B284" s="459">
        <f>'FY Annual Report'!$I$7</f>
        <v>0</v>
      </c>
      <c r="C284" s="454"/>
      <c r="D284" s="466" t="s">
        <v>26</v>
      </c>
      <c r="E284" s="464">
        <f>'FY Annual Report'!$I$24</f>
        <v>0</v>
      </c>
    </row>
    <row r="285" spans="1:5" ht="16.5" thickBot="1" x14ac:dyDescent="0.3">
      <c r="A285" s="462" t="s">
        <v>74</v>
      </c>
      <c r="B285" s="459">
        <v>0</v>
      </c>
      <c r="C285" s="454"/>
      <c r="D285" s="467" t="s">
        <v>65</v>
      </c>
      <c r="E285" s="468">
        <f>'FY Annual Report'!$I$25</f>
        <v>0</v>
      </c>
    </row>
    <row r="286" spans="1:5" ht="16.5" thickBot="1" x14ac:dyDescent="0.3">
      <c r="A286" s="462" t="s">
        <v>338</v>
      </c>
      <c r="B286" s="459">
        <f>'FY Annual Report'!$I$8</f>
        <v>0</v>
      </c>
      <c r="C286" s="454"/>
      <c r="D286" s="368" t="s">
        <v>336</v>
      </c>
      <c r="E286" s="362">
        <f>SUM(E281:E285)</f>
        <v>0</v>
      </c>
    </row>
    <row r="287" spans="1:5" ht="16.5" thickBot="1" x14ac:dyDescent="0.3">
      <c r="A287" s="469" t="s">
        <v>50</v>
      </c>
      <c r="B287" s="459">
        <f>'FY Annual Report'!$I$9</f>
        <v>0</v>
      </c>
      <c r="C287" s="454"/>
      <c r="D287" s="1098" t="s">
        <v>436</v>
      </c>
      <c r="E287" s="1099"/>
    </row>
    <row r="288" spans="1:5" x14ac:dyDescent="0.25">
      <c r="A288" s="470" t="s">
        <v>74</v>
      </c>
      <c r="B288" s="459">
        <v>0</v>
      </c>
      <c r="C288" s="454"/>
      <c r="D288" s="460" t="s">
        <v>25</v>
      </c>
      <c r="E288" s="461">
        <f>'FY Annual Report'!$I$29</f>
        <v>0</v>
      </c>
    </row>
    <row r="289" spans="1:5" ht="16.5" thickBot="1" x14ac:dyDescent="0.3">
      <c r="A289" s="471" t="s">
        <v>49</v>
      </c>
      <c r="B289" s="472">
        <f>'FY Annual Report'!$I$10</f>
        <v>0</v>
      </c>
      <c r="C289" s="454"/>
      <c r="D289" s="463" t="s">
        <v>28</v>
      </c>
      <c r="E289" s="464">
        <f>'FY Annual Report'!$I$30</f>
        <v>0</v>
      </c>
    </row>
    <row r="290" spans="1:5" ht="16.5" thickBot="1" x14ac:dyDescent="0.3">
      <c r="A290" s="243" t="s">
        <v>79</v>
      </c>
      <c r="B290" s="73">
        <f>SUM(B280:B289)</f>
        <v>0</v>
      </c>
      <c r="C290" s="454"/>
      <c r="D290" s="466" t="s">
        <v>63</v>
      </c>
      <c r="E290" s="464">
        <f>'FY Annual Report'!$I$31</f>
        <v>0</v>
      </c>
    </row>
    <row r="291" spans="1:5" ht="16.5" thickBot="1" x14ac:dyDescent="0.3">
      <c r="A291" s="453"/>
      <c r="B291" s="454"/>
      <c r="C291" s="454"/>
      <c r="D291" s="466" t="s">
        <v>26</v>
      </c>
      <c r="E291" s="464">
        <f>'FY Annual Report'!$I$32</f>
        <v>0</v>
      </c>
    </row>
    <row r="292" spans="1:5" ht="16.5" thickBot="1" x14ac:dyDescent="0.3">
      <c r="A292" s="1104" t="s">
        <v>80</v>
      </c>
      <c r="B292" s="1105"/>
      <c r="C292" s="454"/>
      <c r="D292" s="467" t="s">
        <v>65</v>
      </c>
      <c r="E292" s="468">
        <f>'FY Annual Report'!$I$33</f>
        <v>0</v>
      </c>
    </row>
    <row r="293" spans="1:5" ht="16.5" thickBot="1" x14ac:dyDescent="0.3">
      <c r="A293" s="360" t="s">
        <v>74</v>
      </c>
      <c r="B293" s="473">
        <v>0</v>
      </c>
      <c r="C293" s="454"/>
      <c r="D293" s="358" t="s">
        <v>34</v>
      </c>
      <c r="E293" s="244">
        <f>SUM(E288:E292)</f>
        <v>0</v>
      </c>
    </row>
    <row r="294" spans="1:5" ht="16.5" thickBot="1" x14ac:dyDescent="0.3">
      <c r="A294" s="248" t="s">
        <v>132</v>
      </c>
      <c r="B294" s="128">
        <f>'FY Annual Report'!$I$14</f>
        <v>0</v>
      </c>
      <c r="C294" s="454"/>
      <c r="D294" s="1083" t="s">
        <v>438</v>
      </c>
      <c r="E294" s="1084"/>
    </row>
    <row r="295" spans="1:5" ht="16.5" thickBot="1" x14ac:dyDescent="0.3">
      <c r="A295" s="245" t="s">
        <v>81</v>
      </c>
      <c r="B295" s="73">
        <f>SUM(B293:B294)</f>
        <v>0</v>
      </c>
      <c r="C295" s="454"/>
      <c r="D295" s="911" t="s">
        <v>392</v>
      </c>
      <c r="E295" s="363">
        <f>'FY Annual Report'!$I$37</f>
        <v>0</v>
      </c>
    </row>
    <row r="296" spans="1:5" ht="16.5" thickBot="1" x14ac:dyDescent="0.3">
      <c r="A296" s="453"/>
      <c r="B296" s="454"/>
      <c r="C296" s="454"/>
      <c r="D296" s="911" t="s">
        <v>389</v>
      </c>
      <c r="E296" s="235">
        <f>'FY Annual Report'!$I$38</f>
        <v>0</v>
      </c>
    </row>
    <row r="297" spans="1:5" ht="32.25" thickBot="1" x14ac:dyDescent="0.3">
      <c r="A297" s="246" t="s">
        <v>82</v>
      </c>
      <c r="B297" s="73">
        <f>SUM(B290+B295)</f>
        <v>0</v>
      </c>
      <c r="C297" s="454"/>
      <c r="D297" s="911" t="s">
        <v>395</v>
      </c>
      <c r="E297" s="235">
        <f>'FY Annual Report'!$I$39</f>
        <v>0</v>
      </c>
    </row>
    <row r="298" spans="1:5" ht="31.5" x14ac:dyDescent="0.25">
      <c r="A298" s="910"/>
      <c r="B298" s="876"/>
      <c r="C298" s="454"/>
      <c r="D298" s="911" t="s">
        <v>391</v>
      </c>
      <c r="E298" s="235">
        <f>'FY Annual Report'!$I$40</f>
        <v>0</v>
      </c>
    </row>
    <row r="299" spans="1:5" ht="31.5" x14ac:dyDescent="0.25">
      <c r="A299" s="910"/>
      <c r="B299" s="876"/>
      <c r="C299" s="454"/>
      <c r="D299" s="911" t="s">
        <v>36</v>
      </c>
      <c r="E299" s="235">
        <f>'FY Annual Report'!$I$41</f>
        <v>0</v>
      </c>
    </row>
    <row r="300" spans="1:5" ht="16.5" thickBot="1" x14ac:dyDescent="0.3">
      <c r="A300" s="910"/>
      <c r="B300" s="876"/>
      <c r="C300" s="454"/>
      <c r="D300" s="911" t="s">
        <v>37</v>
      </c>
      <c r="E300" s="235">
        <f>'FY Annual Report'!$I$42</f>
        <v>0</v>
      </c>
    </row>
    <row r="301" spans="1:5" ht="16.5" thickBot="1" x14ac:dyDescent="0.3">
      <c r="A301" s="453"/>
      <c r="B301" s="454"/>
      <c r="C301" s="454"/>
      <c r="D301" s="361" t="s">
        <v>38</v>
      </c>
      <c r="E301" s="244">
        <f>SUM(E295:E297)</f>
        <v>0</v>
      </c>
    </row>
    <row r="302" spans="1:5" ht="16.5" thickBot="1" x14ac:dyDescent="0.3">
      <c r="A302" s="306" t="s">
        <v>83</v>
      </c>
      <c r="B302" s="390">
        <v>0</v>
      </c>
      <c r="C302" s="454"/>
      <c r="D302" s="495" t="s">
        <v>74</v>
      </c>
      <c r="E302" s="496" t="s">
        <v>74</v>
      </c>
    </row>
    <row r="303" spans="1:5" ht="16.5" thickBot="1" x14ac:dyDescent="0.3">
      <c r="A303" s="453"/>
      <c r="B303" s="454"/>
      <c r="C303" s="454"/>
      <c r="D303" s="474"/>
      <c r="E303" s="475"/>
    </row>
    <row r="304" spans="1:5" ht="16.5" thickBot="1" x14ac:dyDescent="0.3">
      <c r="A304" s="1104" t="s">
        <v>342</v>
      </c>
      <c r="B304" s="1105"/>
      <c r="C304" s="454"/>
      <c r="D304" s="1081" t="s">
        <v>74</v>
      </c>
      <c r="E304" s="1082"/>
    </row>
    <row r="305" spans="1:8" ht="16.5" thickBot="1" x14ac:dyDescent="0.3">
      <c r="A305" s="306" t="s">
        <v>352</v>
      </c>
      <c r="B305" s="658">
        <f>'FY Annual Report'!$I$58</f>
        <v>11455.05</v>
      </c>
      <c r="C305" s="454"/>
      <c r="D305" s="449" t="s">
        <v>74</v>
      </c>
      <c r="E305" s="452">
        <v>0</v>
      </c>
    </row>
    <row r="306" spans="1:8" ht="16.5" thickBot="1" x14ac:dyDescent="0.3">
      <c r="A306" s="306" t="s">
        <v>43</v>
      </c>
      <c r="B306" s="659" t="str">
        <f>'FY Annual Report'!$I$59</f>
        <v xml:space="preserve"> </v>
      </c>
      <c r="C306" s="454"/>
      <c r="D306" s="450" t="s">
        <v>74</v>
      </c>
      <c r="E306" s="452">
        <v>0</v>
      </c>
    </row>
    <row r="307" spans="1:8" ht="16.5" thickBot="1" x14ac:dyDescent="0.3">
      <c r="A307" s="660" t="s">
        <v>343</v>
      </c>
      <c r="B307" s="390">
        <f>SUM(B305:B306)</f>
        <v>11455.05</v>
      </c>
      <c r="C307" s="454"/>
      <c r="D307" s="414" t="s">
        <v>74</v>
      </c>
      <c r="E307" s="333">
        <f>SUM(E305:E306)</f>
        <v>0</v>
      </c>
    </row>
    <row r="308" spans="1:8" ht="16.5" thickBot="1" x14ac:dyDescent="0.3">
      <c r="A308" s="348"/>
      <c r="B308" s="476"/>
      <c r="C308" s="454"/>
      <c r="D308" s="343" t="s">
        <v>74</v>
      </c>
      <c r="E308" s="249">
        <f>SUM(E287+E294+E301+E307)</f>
        <v>0</v>
      </c>
    </row>
    <row r="309" spans="1:8" ht="16.5" thickBot="1" x14ac:dyDescent="0.3">
      <c r="A309" s="453"/>
      <c r="B309" s="454"/>
      <c r="C309" s="454"/>
      <c r="D309" s="474"/>
      <c r="E309" s="475"/>
    </row>
    <row r="310" spans="1:8" ht="16.5" thickBot="1" x14ac:dyDescent="0.3">
      <c r="A310" s="1085" t="s">
        <v>84</v>
      </c>
      <c r="B310" s="1086"/>
      <c r="C310" s="477"/>
      <c r="D310" s="1087" t="s">
        <v>129</v>
      </c>
      <c r="E310" s="1088"/>
    </row>
    <row r="311" spans="1:8" ht="16.5" thickBot="1" x14ac:dyDescent="0.3">
      <c r="A311" s="936" t="s">
        <v>373</v>
      </c>
      <c r="B311" s="937">
        <f>'FY Annual Report'!$I$51</f>
        <v>11455.05</v>
      </c>
      <c r="C311" s="477"/>
      <c r="D311" s="415" t="s">
        <v>615</v>
      </c>
      <c r="E311" s="416">
        <f>Expenses!$E$748</f>
        <v>0</v>
      </c>
    </row>
    <row r="312" spans="1:8" ht="32.25" thickBot="1" x14ac:dyDescent="0.3">
      <c r="A312" s="940" t="s">
        <v>134</v>
      </c>
      <c r="B312" s="1038">
        <v>0</v>
      </c>
      <c r="C312" s="477"/>
      <c r="D312" s="665" t="s">
        <v>328</v>
      </c>
      <c r="E312" s="447">
        <f>Expenses!$E$750</f>
        <v>0</v>
      </c>
    </row>
    <row r="313" spans="1:8" ht="16.5" thickBot="1" x14ac:dyDescent="0.3">
      <c r="A313" s="380" t="s">
        <v>374</v>
      </c>
      <c r="B313" s="355">
        <f>SUM(B311-B312)</f>
        <v>11455.05</v>
      </c>
      <c r="C313" s="479"/>
      <c r="D313" s="431" t="s">
        <v>329</v>
      </c>
      <c r="E313" s="432">
        <f>Expenses!$E$751</f>
        <v>0</v>
      </c>
    </row>
    <row r="314" spans="1:8" ht="17.25" thickTop="1" thickBot="1" x14ac:dyDescent="0.3">
      <c r="A314" s="480" t="s">
        <v>74</v>
      </c>
      <c r="B314" s="353" t="s">
        <v>74</v>
      </c>
      <c r="C314" s="484"/>
      <c r="D314" s="445" t="s">
        <v>74</v>
      </c>
      <c r="E314" s="446" t="s">
        <v>74</v>
      </c>
      <c r="H314" t="s">
        <v>74</v>
      </c>
    </row>
    <row r="315" spans="1:8" ht="16.5" thickTop="1" x14ac:dyDescent="0.25">
      <c r="A315" s="454"/>
      <c r="B315" s="454"/>
      <c r="C315" s="454"/>
      <c r="D315" s="455"/>
      <c r="E315" s="454"/>
    </row>
    <row r="316" spans="1:8" ht="16.5" thickBot="1" x14ac:dyDescent="0.3">
      <c r="A316" s="454"/>
      <c r="B316" s="454"/>
      <c r="C316" s="454"/>
      <c r="D316" s="455"/>
      <c r="E316" s="454"/>
    </row>
    <row r="317" spans="1:8" ht="38.25" customHeight="1" thickTop="1" x14ac:dyDescent="0.3">
      <c r="A317" s="1089" t="s">
        <v>597</v>
      </c>
      <c r="B317" s="1090"/>
      <c r="C317" s="1090"/>
      <c r="D317" s="1090"/>
      <c r="E317" s="1091"/>
    </row>
    <row r="318" spans="1:8" ht="19.5" thickBot="1" x14ac:dyDescent="0.3">
      <c r="A318" s="1078" t="s">
        <v>616</v>
      </c>
      <c r="B318" s="1079"/>
      <c r="C318" s="1079"/>
      <c r="D318" s="1079"/>
      <c r="E318" s="1080"/>
    </row>
    <row r="319" spans="1:8" ht="17.25" thickTop="1" thickBot="1" x14ac:dyDescent="0.3">
      <c r="A319" s="1092" t="s">
        <v>77</v>
      </c>
      <c r="B319" s="1093"/>
      <c r="C319" s="454"/>
      <c r="D319" s="1094" t="s">
        <v>78</v>
      </c>
      <c r="E319" s="1095"/>
    </row>
    <row r="320" spans="1:8" ht="16.5" thickBot="1" x14ac:dyDescent="0.3">
      <c r="A320" s="456" t="s">
        <v>47</v>
      </c>
      <c r="B320" s="457">
        <f>'FY Annual Report'!$J$3</f>
        <v>0</v>
      </c>
      <c r="C320" s="454"/>
      <c r="D320" s="1096" t="s">
        <v>437</v>
      </c>
      <c r="E320" s="1097"/>
    </row>
    <row r="321" spans="1:5" x14ac:dyDescent="0.25">
      <c r="A321" s="458" t="s">
        <v>346</v>
      </c>
      <c r="B321" s="459">
        <f>'FY Annual Report'!$J$4</f>
        <v>0</v>
      </c>
      <c r="C321" s="454"/>
      <c r="D321" s="460" t="s">
        <v>25</v>
      </c>
      <c r="E321" s="461">
        <f>'FY Annual Report'!$J$21</f>
        <v>0</v>
      </c>
    </row>
    <row r="322" spans="1:5" x14ac:dyDescent="0.25">
      <c r="A322" s="462" t="s">
        <v>347</v>
      </c>
      <c r="B322" s="459">
        <f>'FY Annual Report'!$J$5</f>
        <v>0</v>
      </c>
      <c r="C322" s="454"/>
      <c r="D322" s="463" t="s">
        <v>28</v>
      </c>
      <c r="E322" s="464">
        <f>'FY Annual Report'!$J$22</f>
        <v>0</v>
      </c>
    </row>
    <row r="323" spans="1:5" x14ac:dyDescent="0.25">
      <c r="A323" s="465" t="s">
        <v>370</v>
      </c>
      <c r="B323" s="459">
        <f>'FY Annual Report'!$J$6</f>
        <v>0</v>
      </c>
      <c r="C323" s="454"/>
      <c r="D323" s="466" t="s">
        <v>63</v>
      </c>
      <c r="E323" s="464">
        <f>'FY Annual Report'!$J$23</f>
        <v>0</v>
      </c>
    </row>
    <row r="324" spans="1:5" x14ac:dyDescent="0.25">
      <c r="A324" s="465" t="s">
        <v>135</v>
      </c>
      <c r="B324" s="459">
        <f>'FY Annual Report'!$J$7</f>
        <v>0</v>
      </c>
      <c r="C324" s="454"/>
      <c r="D324" s="466" t="s">
        <v>26</v>
      </c>
      <c r="E324" s="464">
        <f>'FY Annual Report'!$J$24</f>
        <v>0</v>
      </c>
    </row>
    <row r="325" spans="1:5" ht="16.5" thickBot="1" x14ac:dyDescent="0.3">
      <c r="A325" s="462" t="s">
        <v>74</v>
      </c>
      <c r="B325" s="459">
        <v>0</v>
      </c>
      <c r="C325" s="454"/>
      <c r="D325" s="467" t="s">
        <v>65</v>
      </c>
      <c r="E325" s="468">
        <f>'FY Annual Report'!$J$25</f>
        <v>0</v>
      </c>
    </row>
    <row r="326" spans="1:5" ht="16.5" thickBot="1" x14ac:dyDescent="0.3">
      <c r="A326" s="462" t="s">
        <v>344</v>
      </c>
      <c r="B326" s="459">
        <f>'FY Annual Report'!$J$8</f>
        <v>0</v>
      </c>
      <c r="C326" s="454"/>
      <c r="D326" s="368" t="s">
        <v>33</v>
      </c>
      <c r="E326" s="362">
        <f>SUM(E321:E325)</f>
        <v>0</v>
      </c>
    </row>
    <row r="327" spans="1:5" ht="16.5" thickBot="1" x14ac:dyDescent="0.3">
      <c r="A327" s="469" t="s">
        <v>50</v>
      </c>
      <c r="B327" s="459">
        <f>'FY Annual Report'!$J$9</f>
        <v>0</v>
      </c>
      <c r="C327" s="454"/>
      <c r="D327" s="1098" t="s">
        <v>436</v>
      </c>
      <c r="E327" s="1099"/>
    </row>
    <row r="328" spans="1:5" x14ac:dyDescent="0.25">
      <c r="A328" s="470" t="s">
        <v>74</v>
      </c>
      <c r="B328" s="459">
        <v>0</v>
      </c>
      <c r="C328" s="454"/>
      <c r="D328" s="460" t="s">
        <v>25</v>
      </c>
      <c r="E328" s="461">
        <f>'FY Annual Report'!$J$29</f>
        <v>0</v>
      </c>
    </row>
    <row r="329" spans="1:5" ht="16.5" thickBot="1" x14ac:dyDescent="0.3">
      <c r="A329" s="471" t="s">
        <v>49</v>
      </c>
      <c r="B329" s="472">
        <f>'FY Annual Report'!$J$10</f>
        <v>0</v>
      </c>
      <c r="C329" s="454"/>
      <c r="D329" s="463" t="s">
        <v>28</v>
      </c>
      <c r="E329" s="464">
        <f>'FY Annual Report'!$J$30</f>
        <v>0</v>
      </c>
    </row>
    <row r="330" spans="1:5" ht="16.5" thickBot="1" x14ac:dyDescent="0.3">
      <c r="A330" s="243" t="s">
        <v>79</v>
      </c>
      <c r="B330" s="73">
        <f>SUM(B320:B329)</f>
        <v>0</v>
      </c>
      <c r="C330" s="454"/>
      <c r="D330" s="466" t="s">
        <v>63</v>
      </c>
      <c r="E330" s="464">
        <f>'FY Annual Report'!$J$31</f>
        <v>0</v>
      </c>
    </row>
    <row r="331" spans="1:5" ht="16.5" thickBot="1" x14ac:dyDescent="0.3">
      <c r="A331" s="453"/>
      <c r="B331" s="454"/>
      <c r="C331" s="454"/>
      <c r="D331" s="466" t="s">
        <v>26</v>
      </c>
      <c r="E331" s="464">
        <f>'FY Annual Report'!$J$32</f>
        <v>0</v>
      </c>
    </row>
    <row r="332" spans="1:5" ht="16.5" thickBot="1" x14ac:dyDescent="0.3">
      <c r="A332" s="1104" t="s">
        <v>80</v>
      </c>
      <c r="B332" s="1105"/>
      <c r="C332" s="454"/>
      <c r="D332" s="467" t="s">
        <v>65</v>
      </c>
      <c r="E332" s="468">
        <f>'FY Annual Report'!$J$33</f>
        <v>0</v>
      </c>
    </row>
    <row r="333" spans="1:5" ht="16.5" thickBot="1" x14ac:dyDescent="0.3">
      <c r="A333" s="360" t="s">
        <v>74</v>
      </c>
      <c r="B333" s="473">
        <v>0</v>
      </c>
      <c r="C333" s="454"/>
      <c r="D333" s="358" t="s">
        <v>34</v>
      </c>
      <c r="E333" s="244">
        <f>SUM(E328:E332)</f>
        <v>0</v>
      </c>
    </row>
    <row r="334" spans="1:5" ht="16.5" thickBot="1" x14ac:dyDescent="0.3">
      <c r="A334" s="248" t="s">
        <v>132</v>
      </c>
      <c r="B334" s="128">
        <f>'FY Annual Report'!$J$14</f>
        <v>0</v>
      </c>
      <c r="C334" s="454"/>
      <c r="D334" s="1083" t="s">
        <v>438</v>
      </c>
      <c r="E334" s="1084"/>
    </row>
    <row r="335" spans="1:5" ht="16.5" thickBot="1" x14ac:dyDescent="0.3">
      <c r="A335" s="245" t="s">
        <v>81</v>
      </c>
      <c r="B335" s="73">
        <f>SUM(B333:B334)</f>
        <v>0</v>
      </c>
      <c r="C335" s="454"/>
      <c r="D335" s="911" t="s">
        <v>392</v>
      </c>
      <c r="E335" s="363">
        <f>'FY Annual Report'!$J$37</f>
        <v>0</v>
      </c>
    </row>
    <row r="336" spans="1:5" ht="16.5" thickBot="1" x14ac:dyDescent="0.3">
      <c r="A336" s="453"/>
      <c r="B336" s="454"/>
      <c r="C336" s="454"/>
      <c r="D336" s="911" t="s">
        <v>389</v>
      </c>
      <c r="E336" s="235">
        <f>'FY Annual Report'!$J$38</f>
        <v>0</v>
      </c>
    </row>
    <row r="337" spans="1:5" ht="32.25" thickBot="1" x14ac:dyDescent="0.3">
      <c r="A337" s="246" t="s">
        <v>82</v>
      </c>
      <c r="B337" s="73">
        <f>SUM(B330+B335)</f>
        <v>0</v>
      </c>
      <c r="C337" s="454"/>
      <c r="D337" s="911" t="s">
        <v>395</v>
      </c>
      <c r="E337" s="235">
        <f>'FY Annual Report'!$J$39</f>
        <v>0</v>
      </c>
    </row>
    <row r="338" spans="1:5" ht="31.5" x14ac:dyDescent="0.25">
      <c r="A338" s="910"/>
      <c r="B338" s="876"/>
      <c r="C338" s="454"/>
      <c r="D338" s="911" t="s">
        <v>391</v>
      </c>
      <c r="E338" s="235">
        <f>'FY Annual Report'!$J$40</f>
        <v>0</v>
      </c>
    </row>
    <row r="339" spans="1:5" ht="31.5" x14ac:dyDescent="0.25">
      <c r="A339" s="910"/>
      <c r="B339" s="876"/>
      <c r="C339" s="454"/>
      <c r="D339" s="911" t="s">
        <v>36</v>
      </c>
      <c r="E339" s="235">
        <f>'FY Annual Report'!$J$41</f>
        <v>0</v>
      </c>
    </row>
    <row r="340" spans="1:5" ht="16.5" thickBot="1" x14ac:dyDescent="0.3">
      <c r="A340" s="910"/>
      <c r="B340" s="876"/>
      <c r="C340" s="454"/>
      <c r="D340" s="911" t="s">
        <v>37</v>
      </c>
      <c r="E340" s="235">
        <f>'FY Annual Report'!$J$42</f>
        <v>0</v>
      </c>
    </row>
    <row r="341" spans="1:5" ht="16.5" thickBot="1" x14ac:dyDescent="0.3">
      <c r="A341" s="453"/>
      <c r="B341" s="454"/>
      <c r="C341" s="454"/>
      <c r="D341" s="361" t="s">
        <v>38</v>
      </c>
      <c r="E341" s="244">
        <f>SUM(E335:E337)</f>
        <v>0</v>
      </c>
    </row>
    <row r="342" spans="1:5" ht="16.5" thickBot="1" x14ac:dyDescent="0.3">
      <c r="A342" s="306" t="s">
        <v>83</v>
      </c>
      <c r="B342" s="73" t="s">
        <v>74</v>
      </c>
      <c r="C342" s="454"/>
      <c r="D342" s="495" t="s">
        <v>74</v>
      </c>
      <c r="E342" s="496" t="s">
        <v>74</v>
      </c>
    </row>
    <row r="343" spans="1:5" ht="16.5" thickBot="1" x14ac:dyDescent="0.3">
      <c r="A343" s="453"/>
      <c r="B343" s="454"/>
      <c r="C343" s="454"/>
      <c r="D343" s="474"/>
      <c r="E343" s="475"/>
    </row>
    <row r="344" spans="1:5" ht="16.5" thickBot="1" x14ac:dyDescent="0.3">
      <c r="A344" s="1104" t="s">
        <v>342</v>
      </c>
      <c r="B344" s="1105"/>
      <c r="C344" s="454"/>
      <c r="D344" s="1081" t="s">
        <v>74</v>
      </c>
      <c r="E344" s="1082"/>
    </row>
    <row r="345" spans="1:5" ht="16.5" thickBot="1" x14ac:dyDescent="0.3">
      <c r="A345" s="306" t="s">
        <v>352</v>
      </c>
      <c r="B345" s="658">
        <f>'FY Annual Report'!$J$58</f>
        <v>11455.05</v>
      </c>
      <c r="C345" s="454"/>
      <c r="D345" s="449" t="s">
        <v>74</v>
      </c>
      <c r="E345" s="452">
        <v>0</v>
      </c>
    </row>
    <row r="346" spans="1:5" ht="16.5" thickBot="1" x14ac:dyDescent="0.3">
      <c r="A346" s="306" t="s">
        <v>43</v>
      </c>
      <c r="B346" s="659" t="str">
        <f>'FY Annual Report'!$J$59</f>
        <v xml:space="preserve"> </v>
      </c>
      <c r="C346" s="454"/>
      <c r="D346" s="450" t="s">
        <v>74</v>
      </c>
      <c r="E346" s="452">
        <v>0</v>
      </c>
    </row>
    <row r="347" spans="1:5" ht="16.5" thickBot="1" x14ac:dyDescent="0.3">
      <c r="A347" s="660" t="s">
        <v>343</v>
      </c>
      <c r="B347" s="390">
        <f>SUM(B345:B346)</f>
        <v>11455.05</v>
      </c>
      <c r="C347" s="454"/>
      <c r="D347" s="414" t="s">
        <v>74</v>
      </c>
      <c r="E347" s="333">
        <f>SUM(E345:E346)</f>
        <v>0</v>
      </c>
    </row>
    <row r="348" spans="1:5" ht="16.5" thickBot="1" x14ac:dyDescent="0.3">
      <c r="A348" s="494"/>
      <c r="B348" s="486"/>
      <c r="C348" s="454"/>
      <c r="D348" s="343" t="s">
        <v>74</v>
      </c>
      <c r="E348" s="249">
        <f>SUM(E326+E333+E341+E347)</f>
        <v>0</v>
      </c>
    </row>
    <row r="349" spans="1:5" ht="16.5" thickBot="1" x14ac:dyDescent="0.3">
      <c r="A349" s="453"/>
      <c r="B349" s="454"/>
      <c r="C349" s="454"/>
      <c r="D349" s="474"/>
      <c r="E349" s="475"/>
    </row>
    <row r="350" spans="1:5" ht="16.5" thickBot="1" x14ac:dyDescent="0.3">
      <c r="A350" s="1106" t="s">
        <v>84</v>
      </c>
      <c r="B350" s="1107"/>
      <c r="C350" s="477"/>
      <c r="D350" s="1087" t="s">
        <v>129</v>
      </c>
      <c r="E350" s="1088"/>
    </row>
    <row r="351" spans="1:5" ht="16.5" thickBot="1" x14ac:dyDescent="0.3">
      <c r="A351" s="935" t="s">
        <v>373</v>
      </c>
      <c r="B351" s="938">
        <f>'FY Annual Report'!$J$51</f>
        <v>11455.05</v>
      </c>
      <c r="C351" s="477"/>
      <c r="D351" s="415" t="s">
        <v>617</v>
      </c>
      <c r="E351" s="416">
        <f>Expenses!$E$839</f>
        <v>0</v>
      </c>
    </row>
    <row r="352" spans="1:5" ht="32.25" thickBot="1" x14ac:dyDescent="0.3">
      <c r="A352" s="939" t="s">
        <v>134</v>
      </c>
      <c r="B352" s="1041">
        <v>0</v>
      </c>
      <c r="C352" s="477"/>
      <c r="D352" s="665" t="s">
        <v>328</v>
      </c>
      <c r="E352" s="447">
        <f>Expenses!$E$841</f>
        <v>0</v>
      </c>
    </row>
    <row r="353" spans="1:5" ht="17.25" thickTop="1" thickBot="1" x14ac:dyDescent="0.3">
      <c r="A353" s="934" t="s">
        <v>374</v>
      </c>
      <c r="B353" s="423">
        <f>SUM(B351:B352)</f>
        <v>11455.05</v>
      </c>
      <c r="C353" s="479"/>
      <c r="D353" s="431" t="s">
        <v>329</v>
      </c>
      <c r="E353" s="432">
        <f>Expenses!$E$842</f>
        <v>0</v>
      </c>
    </row>
    <row r="354" spans="1:5" ht="16.5" thickTop="1" x14ac:dyDescent="0.25">
      <c r="A354" s="933" t="s">
        <v>74</v>
      </c>
      <c r="B354" s="435" t="s">
        <v>74</v>
      </c>
      <c r="C354" s="482"/>
      <c r="D354" s="483" t="s">
        <v>104</v>
      </c>
      <c r="E354" s="429" t="s">
        <v>74</v>
      </c>
    </row>
    <row r="355" spans="1:5" ht="16.5" thickBot="1" x14ac:dyDescent="0.3">
      <c r="A355" s="480" t="s">
        <v>74</v>
      </c>
      <c r="B355" s="353" t="s">
        <v>74</v>
      </c>
      <c r="C355" s="484"/>
      <c r="D355" s="425" t="s">
        <v>74</v>
      </c>
      <c r="E355" s="426" t="s">
        <v>74</v>
      </c>
    </row>
    <row r="356" spans="1:5" ht="16.5" thickTop="1" x14ac:dyDescent="0.25">
      <c r="A356" s="454"/>
      <c r="B356" s="454"/>
      <c r="C356" s="454"/>
      <c r="D356" s="455"/>
      <c r="E356" s="454"/>
    </row>
    <row r="357" spans="1:5" ht="16.5" thickBot="1" x14ac:dyDescent="0.3">
      <c r="A357" s="454"/>
      <c r="B357" s="454"/>
      <c r="C357" s="454"/>
      <c r="D357" s="455"/>
      <c r="E357" s="454"/>
    </row>
    <row r="358" spans="1:5" ht="39" customHeight="1" thickTop="1" x14ac:dyDescent="0.3">
      <c r="A358" s="1089" t="s">
        <v>597</v>
      </c>
      <c r="B358" s="1090"/>
      <c r="C358" s="1090"/>
      <c r="D358" s="1090"/>
      <c r="E358" s="1091"/>
    </row>
    <row r="359" spans="1:5" ht="19.5" thickBot="1" x14ac:dyDescent="0.3">
      <c r="A359" s="1078" t="s">
        <v>618</v>
      </c>
      <c r="B359" s="1079"/>
      <c r="C359" s="1079"/>
      <c r="D359" s="1079"/>
      <c r="E359" s="1080"/>
    </row>
    <row r="360" spans="1:5" ht="17.25" thickTop="1" thickBot="1" x14ac:dyDescent="0.3">
      <c r="A360" s="1092" t="s">
        <v>77</v>
      </c>
      <c r="B360" s="1093"/>
      <c r="C360" s="454"/>
      <c r="D360" s="1094" t="s">
        <v>78</v>
      </c>
      <c r="E360" s="1095"/>
    </row>
    <row r="361" spans="1:5" ht="16.5" thickBot="1" x14ac:dyDescent="0.3">
      <c r="A361" s="456" t="s">
        <v>47</v>
      </c>
      <c r="B361" s="457">
        <f>'FY Annual Report'!$K$3</f>
        <v>0</v>
      </c>
      <c r="C361" s="454"/>
      <c r="D361" s="1096" t="s">
        <v>437</v>
      </c>
      <c r="E361" s="1097"/>
    </row>
    <row r="362" spans="1:5" x14ac:dyDescent="0.25">
      <c r="A362" s="458" t="s">
        <v>346</v>
      </c>
      <c r="B362" s="459">
        <f>'FY Annual Report'!$K$4</f>
        <v>0</v>
      </c>
      <c r="C362" s="454"/>
      <c r="D362" s="460" t="s">
        <v>25</v>
      </c>
      <c r="E362" s="461">
        <f>'FY Annual Report'!$K$21</f>
        <v>0</v>
      </c>
    </row>
    <row r="363" spans="1:5" x14ac:dyDescent="0.25">
      <c r="A363" s="462" t="s">
        <v>347</v>
      </c>
      <c r="B363" s="459">
        <f>'FY Annual Report'!$K$5</f>
        <v>0</v>
      </c>
      <c r="C363" s="454"/>
      <c r="D363" s="463" t="s">
        <v>28</v>
      </c>
      <c r="E363" s="464">
        <f>'FY Annual Report'!$K$22</f>
        <v>0</v>
      </c>
    </row>
    <row r="364" spans="1:5" x14ac:dyDescent="0.25">
      <c r="A364" s="465" t="s">
        <v>370</v>
      </c>
      <c r="B364" s="459">
        <f>'FY Annual Report'!$K$6</f>
        <v>0</v>
      </c>
      <c r="C364" s="454"/>
      <c r="D364" s="466" t="s">
        <v>63</v>
      </c>
      <c r="E364" s="464">
        <f>'FY Annual Report'!$K$23</f>
        <v>0</v>
      </c>
    </row>
    <row r="365" spans="1:5" x14ac:dyDescent="0.25">
      <c r="A365" s="465" t="s">
        <v>135</v>
      </c>
      <c r="B365" s="459">
        <f>'FY Annual Report'!$K$7</f>
        <v>0</v>
      </c>
      <c r="C365" s="454"/>
      <c r="D365" s="466" t="s">
        <v>26</v>
      </c>
      <c r="E365" s="464">
        <f>'FY Annual Report'!$K$24</f>
        <v>0</v>
      </c>
    </row>
    <row r="366" spans="1:5" ht="16.5" thickBot="1" x14ac:dyDescent="0.3">
      <c r="A366" s="462" t="s">
        <v>74</v>
      </c>
      <c r="B366" s="459">
        <v>0</v>
      </c>
      <c r="C366" s="454"/>
      <c r="D366" s="467" t="s">
        <v>65</v>
      </c>
      <c r="E366" s="468">
        <f>'FY Annual Report'!$K$25</f>
        <v>0</v>
      </c>
    </row>
    <row r="367" spans="1:5" ht="16.5" thickBot="1" x14ac:dyDescent="0.3">
      <c r="A367" s="462" t="s">
        <v>344</v>
      </c>
      <c r="B367" s="459">
        <f>'FY Annual Report'!$K$8</f>
        <v>0</v>
      </c>
      <c r="C367" s="454"/>
      <c r="D367" s="368" t="s">
        <v>33</v>
      </c>
      <c r="E367" s="362">
        <f>SUM(E362:E366)</f>
        <v>0</v>
      </c>
    </row>
    <row r="368" spans="1:5" ht="16.5" thickBot="1" x14ac:dyDescent="0.3">
      <c r="A368" s="469" t="s">
        <v>50</v>
      </c>
      <c r="B368" s="459">
        <f>'FY Annual Report'!$K$9</f>
        <v>0</v>
      </c>
      <c r="C368" s="454"/>
      <c r="D368" s="1098" t="s">
        <v>436</v>
      </c>
      <c r="E368" s="1099"/>
    </row>
    <row r="369" spans="1:5" x14ac:dyDescent="0.25">
      <c r="A369" s="470" t="s">
        <v>74</v>
      </c>
      <c r="B369" s="459">
        <v>0</v>
      </c>
      <c r="C369" s="454"/>
      <c r="D369" s="460" t="s">
        <v>25</v>
      </c>
      <c r="E369" s="461">
        <f>'FY Annual Report'!$K$29</f>
        <v>0</v>
      </c>
    </row>
    <row r="370" spans="1:5" ht="16.5" thickBot="1" x14ac:dyDescent="0.3">
      <c r="A370" s="471" t="s">
        <v>49</v>
      </c>
      <c r="B370" s="472">
        <f>'FY Annual Report'!$K$10</f>
        <v>0</v>
      </c>
      <c r="C370" s="454"/>
      <c r="D370" s="463" t="s">
        <v>28</v>
      </c>
      <c r="E370" s="464">
        <f>'FY Annual Report'!$K$30</f>
        <v>0</v>
      </c>
    </row>
    <row r="371" spans="1:5" ht="16.5" thickBot="1" x14ac:dyDescent="0.3">
      <c r="A371" s="243" t="s">
        <v>79</v>
      </c>
      <c r="B371" s="73">
        <f>SUM(B361:B370)</f>
        <v>0</v>
      </c>
      <c r="C371" s="454"/>
      <c r="D371" s="466" t="s">
        <v>63</v>
      </c>
      <c r="E371" s="464">
        <f>'FY Annual Report'!$K$31</f>
        <v>0</v>
      </c>
    </row>
    <row r="372" spans="1:5" ht="16.5" thickBot="1" x14ac:dyDescent="0.3">
      <c r="A372" s="453"/>
      <c r="B372" s="454"/>
      <c r="C372" s="454"/>
      <c r="D372" s="466" t="s">
        <v>26</v>
      </c>
      <c r="E372" s="464">
        <f>'FY Annual Report'!$K$32</f>
        <v>0</v>
      </c>
    </row>
    <row r="373" spans="1:5" ht="16.5" thickBot="1" x14ac:dyDescent="0.3">
      <c r="A373" s="1104" t="s">
        <v>80</v>
      </c>
      <c r="B373" s="1105"/>
      <c r="C373" s="454"/>
      <c r="D373" s="467" t="s">
        <v>65</v>
      </c>
      <c r="E373" s="468">
        <f>'FY Annual Report'!$K$33</f>
        <v>0</v>
      </c>
    </row>
    <row r="374" spans="1:5" ht="16.5" thickBot="1" x14ac:dyDescent="0.3">
      <c r="A374" s="360" t="s">
        <v>74</v>
      </c>
      <c r="B374" s="369">
        <v>0</v>
      </c>
      <c r="C374" s="454"/>
      <c r="D374" s="358" t="s">
        <v>34</v>
      </c>
      <c r="E374" s="244">
        <f>SUM(E369:E373)</f>
        <v>0</v>
      </c>
    </row>
    <row r="375" spans="1:5" ht="16.5" thickBot="1" x14ac:dyDescent="0.3">
      <c r="A375" s="248" t="s">
        <v>132</v>
      </c>
      <c r="B375" s="128">
        <f>'FY Annual Report'!$K$14</f>
        <v>0</v>
      </c>
      <c r="C375" s="454"/>
      <c r="D375" s="1083" t="s">
        <v>438</v>
      </c>
      <c r="E375" s="1084"/>
    </row>
    <row r="376" spans="1:5" ht="16.5" thickBot="1" x14ac:dyDescent="0.3">
      <c r="A376" s="245" t="s">
        <v>81</v>
      </c>
      <c r="B376" s="73">
        <f>SUM(B374:B375)</f>
        <v>0</v>
      </c>
      <c r="C376" s="454"/>
      <c r="D376" s="911" t="s">
        <v>392</v>
      </c>
      <c r="E376" s="363">
        <f>'FY Annual Report'!$K$37</f>
        <v>0</v>
      </c>
    </row>
    <row r="377" spans="1:5" ht="16.5" thickBot="1" x14ac:dyDescent="0.3">
      <c r="A377" s="453"/>
      <c r="B377" s="454"/>
      <c r="C377" s="454"/>
      <c r="D377" s="911" t="s">
        <v>389</v>
      </c>
      <c r="E377" s="235">
        <f>'FY Annual Report'!$K$38</f>
        <v>0</v>
      </c>
    </row>
    <row r="378" spans="1:5" ht="32.25" thickBot="1" x14ac:dyDescent="0.3">
      <c r="A378" s="246" t="s">
        <v>82</v>
      </c>
      <c r="B378" s="73">
        <f>SUM(B371+B376)</f>
        <v>0</v>
      </c>
      <c r="C378" s="454"/>
      <c r="D378" s="911" t="s">
        <v>395</v>
      </c>
      <c r="E378" s="235">
        <f>'FY Annual Report'!$K$39</f>
        <v>0</v>
      </c>
    </row>
    <row r="379" spans="1:5" ht="31.5" x14ac:dyDescent="0.25">
      <c r="A379" s="910"/>
      <c r="B379" s="876"/>
      <c r="C379" s="454"/>
      <c r="D379" s="911" t="s">
        <v>391</v>
      </c>
      <c r="E379" s="235">
        <f>'FY Annual Report'!$K$40</f>
        <v>0</v>
      </c>
    </row>
    <row r="380" spans="1:5" ht="31.5" x14ac:dyDescent="0.25">
      <c r="A380" s="910"/>
      <c r="B380" s="876"/>
      <c r="C380" s="454"/>
      <c r="D380" s="911" t="s">
        <v>36</v>
      </c>
      <c r="E380" s="235">
        <f>'FY Annual Report'!$K$41</f>
        <v>0</v>
      </c>
    </row>
    <row r="381" spans="1:5" ht="16.5" thickBot="1" x14ac:dyDescent="0.3">
      <c r="A381" s="910"/>
      <c r="B381" s="876"/>
      <c r="C381" s="454"/>
      <c r="D381" s="911" t="s">
        <v>37</v>
      </c>
      <c r="E381" s="235">
        <f>'FY Annual Report'!$K$42</f>
        <v>0</v>
      </c>
    </row>
    <row r="382" spans="1:5" ht="16.5" thickBot="1" x14ac:dyDescent="0.3">
      <c r="A382" s="453"/>
      <c r="B382" s="482"/>
      <c r="C382" s="454"/>
      <c r="D382" s="361" t="s">
        <v>38</v>
      </c>
      <c r="E382" s="244">
        <f>SUM(E376:E378)</f>
        <v>0</v>
      </c>
    </row>
    <row r="383" spans="1:5" ht="16.5" thickBot="1" x14ac:dyDescent="0.3">
      <c r="A383" s="306" t="s">
        <v>83</v>
      </c>
      <c r="B383" s="73" t="s">
        <v>74</v>
      </c>
      <c r="C383" s="454"/>
      <c r="D383" s="495" t="s">
        <v>74</v>
      </c>
      <c r="E383" s="496" t="s">
        <v>74</v>
      </c>
    </row>
    <row r="384" spans="1:5" ht="16.5" thickBot="1" x14ac:dyDescent="0.3">
      <c r="A384" s="348" t="s">
        <v>74</v>
      </c>
      <c r="B384" s="486"/>
      <c r="C384" s="454"/>
      <c r="D384" s="1081" t="s">
        <v>74</v>
      </c>
      <c r="E384" s="1082"/>
    </row>
    <row r="385" spans="1:8" ht="16.5" thickBot="1" x14ac:dyDescent="0.3">
      <c r="A385" s="1104" t="s">
        <v>342</v>
      </c>
      <c r="B385" s="1105"/>
      <c r="C385" s="454"/>
      <c r="D385" s="449" t="s">
        <v>74</v>
      </c>
      <c r="E385" s="452">
        <v>0</v>
      </c>
    </row>
    <row r="386" spans="1:8" ht="16.5" thickBot="1" x14ac:dyDescent="0.3">
      <c r="A386" s="306" t="s">
        <v>352</v>
      </c>
      <c r="B386" s="658">
        <f>'FY Annual Report'!$K$58</f>
        <v>11455.05</v>
      </c>
      <c r="C386" s="454"/>
      <c r="D386" s="450" t="s">
        <v>74</v>
      </c>
      <c r="E386" s="452">
        <v>0</v>
      </c>
    </row>
    <row r="387" spans="1:8" ht="16.5" thickBot="1" x14ac:dyDescent="0.3">
      <c r="A387" s="306" t="s">
        <v>43</v>
      </c>
      <c r="B387" s="659" t="str">
        <f>'FY Annual Report'!$K$59</f>
        <v xml:space="preserve"> </v>
      </c>
      <c r="C387" s="454"/>
      <c r="D387" s="414" t="s">
        <v>74</v>
      </c>
      <c r="E387" s="333">
        <f>SUM(E385:E386)</f>
        <v>0</v>
      </c>
    </row>
    <row r="388" spans="1:8" ht="16.5" thickBot="1" x14ac:dyDescent="0.3">
      <c r="A388" s="660" t="s">
        <v>343</v>
      </c>
      <c r="B388" s="390">
        <f>SUM(B386:B387)</f>
        <v>11455.05</v>
      </c>
      <c r="C388" s="454"/>
      <c r="D388" s="343" t="s">
        <v>74</v>
      </c>
      <c r="E388" s="249">
        <f>SUM(E367+E374+E382+E387)</f>
        <v>0</v>
      </c>
    </row>
    <row r="389" spans="1:8" ht="16.5" thickBot="1" x14ac:dyDescent="0.3">
      <c r="A389" s="453"/>
      <c r="B389" s="482"/>
      <c r="C389" s="454"/>
      <c r="D389" s="474"/>
      <c r="E389" s="475"/>
    </row>
    <row r="390" spans="1:8" ht="16.5" thickBot="1" x14ac:dyDescent="0.3">
      <c r="A390" s="1106" t="s">
        <v>84</v>
      </c>
      <c r="B390" s="1107"/>
      <c r="C390" s="477"/>
      <c r="D390" s="1087" t="s">
        <v>129</v>
      </c>
      <c r="E390" s="1108"/>
    </row>
    <row r="391" spans="1:8" ht="16.5" thickBot="1" x14ac:dyDescent="0.3">
      <c r="A391" s="935" t="s">
        <v>373</v>
      </c>
      <c r="B391" s="937">
        <f>'FY Annual Report'!$K$51</f>
        <v>11455.05</v>
      </c>
      <c r="C391" s="477"/>
      <c r="D391" s="415" t="s">
        <v>619</v>
      </c>
      <c r="E391" s="416">
        <f>Expenses!$E$939</f>
        <v>0</v>
      </c>
    </row>
    <row r="392" spans="1:8" ht="32.25" thickBot="1" x14ac:dyDescent="0.3">
      <c r="A392" s="936" t="s">
        <v>134</v>
      </c>
      <c r="B392" s="1038">
        <v>0</v>
      </c>
      <c r="C392" s="477"/>
      <c r="D392" s="665" t="s">
        <v>328</v>
      </c>
      <c r="E392" s="447">
        <f>Expenses!$E$941</f>
        <v>0</v>
      </c>
      <c r="H392" s="256" t="s">
        <v>74</v>
      </c>
    </row>
    <row r="393" spans="1:8" ht="16.5" thickBot="1" x14ac:dyDescent="0.3">
      <c r="A393" s="954" t="s">
        <v>374</v>
      </c>
      <c r="B393" s="686">
        <f>SUM(B391-B392)</f>
        <v>11455.05</v>
      </c>
      <c r="C393" s="479"/>
      <c r="D393" s="675" t="s">
        <v>329</v>
      </c>
      <c r="E393" s="955">
        <f>Expenses!$E$942</f>
        <v>0</v>
      </c>
    </row>
    <row r="394" spans="1:8" x14ac:dyDescent="0.25">
      <c r="A394" s="960" t="s">
        <v>74</v>
      </c>
      <c r="B394" s="961" t="s">
        <v>74</v>
      </c>
      <c r="C394" s="482"/>
      <c r="D394" s="962"/>
      <c r="E394" s="963"/>
    </row>
    <row r="395" spans="1:8" ht="16.5" thickBot="1" x14ac:dyDescent="0.3">
      <c r="A395" s="480" t="s">
        <v>74</v>
      </c>
      <c r="B395" s="347" t="s">
        <v>74</v>
      </c>
      <c r="C395" s="484"/>
      <c r="D395" s="425" t="s">
        <v>74</v>
      </c>
      <c r="E395" s="426" t="s">
        <v>74</v>
      </c>
    </row>
    <row r="396" spans="1:8" ht="16.5" thickTop="1" x14ac:dyDescent="0.25">
      <c r="A396" s="454"/>
      <c r="B396" s="454"/>
      <c r="C396" s="454"/>
      <c r="D396" s="455"/>
      <c r="E396" s="454"/>
    </row>
    <row r="397" spans="1:8" ht="16.5" thickBot="1" x14ac:dyDescent="0.3">
      <c r="A397" s="454"/>
      <c r="B397" s="454"/>
      <c r="C397" s="454"/>
      <c r="D397" s="455"/>
      <c r="E397" s="454"/>
    </row>
    <row r="398" spans="1:8" ht="39" customHeight="1" thickTop="1" x14ac:dyDescent="0.3">
      <c r="A398" s="1089" t="s">
        <v>597</v>
      </c>
      <c r="B398" s="1090"/>
      <c r="C398" s="1090"/>
      <c r="D398" s="1090"/>
      <c r="E398" s="1091"/>
    </row>
    <row r="399" spans="1:8" ht="19.5" thickBot="1" x14ac:dyDescent="0.3">
      <c r="A399" s="1078" t="s">
        <v>620</v>
      </c>
      <c r="B399" s="1079"/>
      <c r="C399" s="1079"/>
      <c r="D399" s="1079"/>
      <c r="E399" s="1080"/>
    </row>
    <row r="400" spans="1:8" ht="17.25" thickTop="1" thickBot="1" x14ac:dyDescent="0.3">
      <c r="A400" s="1092" t="s">
        <v>77</v>
      </c>
      <c r="B400" s="1093"/>
      <c r="C400" s="454"/>
      <c r="D400" s="1094" t="s">
        <v>78</v>
      </c>
      <c r="E400" s="1095"/>
    </row>
    <row r="401" spans="1:5" ht="16.5" thickBot="1" x14ac:dyDescent="0.3">
      <c r="A401" s="456" t="s">
        <v>47</v>
      </c>
      <c r="B401" s="457">
        <f>'FY Annual Report'!$L$3</f>
        <v>0</v>
      </c>
      <c r="C401" s="454"/>
      <c r="D401" s="1096" t="s">
        <v>437</v>
      </c>
      <c r="E401" s="1097"/>
    </row>
    <row r="402" spans="1:5" x14ac:dyDescent="0.25">
      <c r="A402" s="458" t="s">
        <v>346</v>
      </c>
      <c r="B402" s="459">
        <f>'FY Annual Report'!$L$4</f>
        <v>0</v>
      </c>
      <c r="C402" s="454"/>
      <c r="D402" s="460" t="s">
        <v>25</v>
      </c>
      <c r="E402" s="461">
        <f>'FY Annual Report'!$L$21</f>
        <v>0</v>
      </c>
    </row>
    <row r="403" spans="1:5" x14ac:dyDescent="0.25">
      <c r="A403" s="462" t="s">
        <v>347</v>
      </c>
      <c r="B403" s="459">
        <f>'FY Annual Report'!$L$5</f>
        <v>0</v>
      </c>
      <c r="C403" s="454"/>
      <c r="D403" s="463" t="s">
        <v>28</v>
      </c>
      <c r="E403" s="464">
        <f>'FY Annual Report'!$L$22</f>
        <v>0</v>
      </c>
    </row>
    <row r="404" spans="1:5" x14ac:dyDescent="0.25">
      <c r="A404" s="465" t="s">
        <v>370</v>
      </c>
      <c r="B404" s="459">
        <f>'FY Annual Report'!$L$6</f>
        <v>0</v>
      </c>
      <c r="C404" s="454"/>
      <c r="D404" s="466" t="s">
        <v>63</v>
      </c>
      <c r="E404" s="464">
        <f>'FY Annual Report'!$L$23</f>
        <v>0</v>
      </c>
    </row>
    <row r="405" spans="1:5" x14ac:dyDescent="0.25">
      <c r="A405" s="465" t="s">
        <v>135</v>
      </c>
      <c r="B405" s="459">
        <f>'FY Annual Report'!$L$7</f>
        <v>0</v>
      </c>
      <c r="C405" s="454"/>
      <c r="D405" s="466" t="s">
        <v>26</v>
      </c>
      <c r="E405" s="464">
        <f>'FY Annual Report'!$L$24</f>
        <v>0</v>
      </c>
    </row>
    <row r="406" spans="1:5" ht="16.5" thickBot="1" x14ac:dyDescent="0.3">
      <c r="A406" s="462" t="s">
        <v>74</v>
      </c>
      <c r="B406" s="459">
        <v>0</v>
      </c>
      <c r="C406" s="454"/>
      <c r="D406" s="467" t="s">
        <v>65</v>
      </c>
      <c r="E406" s="468">
        <f>'FY Annual Report'!$L$25</f>
        <v>0</v>
      </c>
    </row>
    <row r="407" spans="1:5" ht="16.5" thickBot="1" x14ac:dyDescent="0.3">
      <c r="A407" s="462" t="s">
        <v>344</v>
      </c>
      <c r="B407" s="459">
        <f>'FY Annual Report'!$L$8</f>
        <v>0</v>
      </c>
      <c r="C407" s="454"/>
      <c r="D407" s="368" t="s">
        <v>33</v>
      </c>
      <c r="E407" s="362">
        <f>SUM(E402:E406)</f>
        <v>0</v>
      </c>
    </row>
    <row r="408" spans="1:5" ht="16.5" thickBot="1" x14ac:dyDescent="0.3">
      <c r="A408" s="469" t="s">
        <v>50</v>
      </c>
      <c r="B408" s="459">
        <f>'FY Annual Report'!$L$9</f>
        <v>0</v>
      </c>
      <c r="C408" s="454"/>
      <c r="D408" s="1098" t="s">
        <v>436</v>
      </c>
      <c r="E408" s="1099"/>
    </row>
    <row r="409" spans="1:5" x14ac:dyDescent="0.25">
      <c r="A409" s="470" t="s">
        <v>74</v>
      </c>
      <c r="B409" s="459">
        <v>0</v>
      </c>
      <c r="C409" s="454"/>
      <c r="D409" s="460" t="s">
        <v>25</v>
      </c>
      <c r="E409" s="461">
        <f>'FY Annual Report'!$L$29</f>
        <v>0</v>
      </c>
    </row>
    <row r="410" spans="1:5" ht="16.5" thickBot="1" x14ac:dyDescent="0.3">
      <c r="A410" s="471" t="s">
        <v>49</v>
      </c>
      <c r="B410" s="472">
        <f>'FY Annual Report'!$L$10</f>
        <v>0</v>
      </c>
      <c r="C410" s="454"/>
      <c r="D410" s="463" t="s">
        <v>28</v>
      </c>
      <c r="E410" s="464">
        <f>'FY Annual Report'!$L$30</f>
        <v>0</v>
      </c>
    </row>
    <row r="411" spans="1:5" ht="16.5" thickBot="1" x14ac:dyDescent="0.3">
      <c r="A411" s="243" t="s">
        <v>79</v>
      </c>
      <c r="B411" s="73">
        <f>SUM(B401:B410)</f>
        <v>0</v>
      </c>
      <c r="C411" s="454"/>
      <c r="D411" s="466" t="s">
        <v>63</v>
      </c>
      <c r="E411" s="464">
        <f>'FY Annual Report'!$L$31</f>
        <v>0</v>
      </c>
    </row>
    <row r="412" spans="1:5" ht="16.5" thickBot="1" x14ac:dyDescent="0.3">
      <c r="A412" s="453"/>
      <c r="B412" s="454"/>
      <c r="C412" s="454"/>
      <c r="D412" s="466" t="s">
        <v>26</v>
      </c>
      <c r="E412" s="464">
        <f>'FY Annual Report'!$L$32</f>
        <v>0</v>
      </c>
    </row>
    <row r="413" spans="1:5" ht="16.5" thickBot="1" x14ac:dyDescent="0.3">
      <c r="A413" s="1104" t="s">
        <v>80</v>
      </c>
      <c r="B413" s="1105"/>
      <c r="C413" s="454"/>
      <c r="D413" s="467" t="s">
        <v>65</v>
      </c>
      <c r="E413" s="468">
        <f>'FY Annual Report'!$L$33</f>
        <v>0</v>
      </c>
    </row>
    <row r="414" spans="1:5" ht="16.5" thickBot="1" x14ac:dyDescent="0.3">
      <c r="A414" s="360" t="s">
        <v>74</v>
      </c>
      <c r="B414" s="473">
        <v>0</v>
      </c>
      <c r="C414" s="454"/>
      <c r="D414" s="358" t="s">
        <v>34</v>
      </c>
      <c r="E414" s="244">
        <f>SUM(E409:E413)</f>
        <v>0</v>
      </c>
    </row>
    <row r="415" spans="1:5" ht="16.5" thickBot="1" x14ac:dyDescent="0.3">
      <c r="A415" s="248" t="s">
        <v>132</v>
      </c>
      <c r="B415" s="128">
        <f>'FY Annual Report'!$L$14</f>
        <v>0</v>
      </c>
      <c r="C415" s="454"/>
      <c r="D415" s="1083" t="s">
        <v>438</v>
      </c>
      <c r="E415" s="1084"/>
    </row>
    <row r="416" spans="1:5" ht="16.5" thickBot="1" x14ac:dyDescent="0.3">
      <c r="A416" s="245" t="s">
        <v>81</v>
      </c>
      <c r="B416" s="73">
        <f>SUM(B414:B415)</f>
        <v>0</v>
      </c>
      <c r="C416" s="454"/>
      <c r="D416" s="911" t="s">
        <v>392</v>
      </c>
      <c r="E416" s="363">
        <f>'FY Annual Report'!$L$37</f>
        <v>0</v>
      </c>
    </row>
    <row r="417" spans="1:5" ht="16.5" thickBot="1" x14ac:dyDescent="0.3">
      <c r="A417" s="453"/>
      <c r="B417" s="454"/>
      <c r="C417" s="454"/>
      <c r="D417" s="911" t="s">
        <v>389</v>
      </c>
      <c r="E417" s="235">
        <f>'FY Annual Report'!$L$38</f>
        <v>0</v>
      </c>
    </row>
    <row r="418" spans="1:5" ht="32.25" thickBot="1" x14ac:dyDescent="0.3">
      <c r="A418" s="246" t="s">
        <v>82</v>
      </c>
      <c r="B418" s="73">
        <f>SUM(B411+B416)</f>
        <v>0</v>
      </c>
      <c r="C418" s="454"/>
      <c r="D418" s="911" t="s">
        <v>395</v>
      </c>
      <c r="E418" s="235">
        <f>'FY Annual Report'!$L$39</f>
        <v>0</v>
      </c>
    </row>
    <row r="419" spans="1:5" ht="31.5" x14ac:dyDescent="0.25">
      <c r="A419" s="910"/>
      <c r="B419" s="876"/>
      <c r="C419" s="454"/>
      <c r="D419" s="911" t="s">
        <v>391</v>
      </c>
      <c r="E419" s="235">
        <f>'FY Annual Report'!$L$40</f>
        <v>0</v>
      </c>
    </row>
    <row r="420" spans="1:5" ht="31.5" x14ac:dyDescent="0.25">
      <c r="A420" s="910"/>
      <c r="B420" s="876"/>
      <c r="C420" s="454"/>
      <c r="D420" s="911" t="s">
        <v>36</v>
      </c>
      <c r="E420" s="235">
        <f>'FY Annual Report'!$L$41</f>
        <v>0</v>
      </c>
    </row>
    <row r="421" spans="1:5" ht="16.5" thickBot="1" x14ac:dyDescent="0.3">
      <c r="A421" s="910"/>
      <c r="B421" s="876"/>
      <c r="C421" s="454"/>
      <c r="D421" s="911" t="s">
        <v>37</v>
      </c>
      <c r="E421" s="235">
        <f>'FY Annual Report'!$L$42</f>
        <v>0</v>
      </c>
    </row>
    <row r="422" spans="1:5" ht="16.5" thickBot="1" x14ac:dyDescent="0.3">
      <c r="A422" s="453"/>
      <c r="B422" s="454"/>
      <c r="C422" s="454"/>
      <c r="D422" s="359" t="s">
        <v>38</v>
      </c>
      <c r="E422" s="239">
        <f>SUM(E416:E421)</f>
        <v>0</v>
      </c>
    </row>
    <row r="423" spans="1:5" ht="17.25" thickTop="1" thickBot="1" x14ac:dyDescent="0.3">
      <c r="A423" s="306" t="s">
        <v>83</v>
      </c>
      <c r="B423" s="390"/>
      <c r="C423" s="454"/>
      <c r="D423" s="451" t="s">
        <v>74</v>
      </c>
      <c r="E423" s="485" t="s">
        <v>74</v>
      </c>
    </row>
    <row r="424" spans="1:5" ht="16.5" thickBot="1" x14ac:dyDescent="0.3">
      <c r="A424" s="453"/>
      <c r="B424" s="454"/>
      <c r="C424" s="454"/>
      <c r="D424" s="1081" t="s">
        <v>74</v>
      </c>
      <c r="E424" s="1082"/>
    </row>
    <row r="425" spans="1:5" ht="16.5" thickBot="1" x14ac:dyDescent="0.3">
      <c r="A425" s="1104" t="s">
        <v>342</v>
      </c>
      <c r="B425" s="1105"/>
      <c r="C425" s="454"/>
      <c r="D425" s="449" t="s">
        <v>74</v>
      </c>
      <c r="E425" s="416">
        <f>Expenses!$E$1071</f>
        <v>0</v>
      </c>
    </row>
    <row r="426" spans="1:5" ht="16.5" thickBot="1" x14ac:dyDescent="0.3">
      <c r="A426" s="306" t="s">
        <v>352</v>
      </c>
      <c r="B426" s="658">
        <f>'FY Annual Report'!$L$58</f>
        <v>11455.05</v>
      </c>
      <c r="C426" s="454"/>
      <c r="D426" s="450" t="s">
        <v>74</v>
      </c>
      <c r="E426" s="416">
        <f>Expenses!$E$1072</f>
        <v>0</v>
      </c>
    </row>
    <row r="427" spans="1:5" ht="16.5" thickBot="1" x14ac:dyDescent="0.3">
      <c r="A427" s="306" t="s">
        <v>43</v>
      </c>
      <c r="B427" s="659" t="str">
        <f>'FY Annual Report'!$L$59</f>
        <v xml:space="preserve"> </v>
      </c>
      <c r="C427" s="454"/>
      <c r="D427" s="414" t="s">
        <v>74</v>
      </c>
      <c r="E427" s="333">
        <f>SUM(E425:E426)</f>
        <v>0</v>
      </c>
    </row>
    <row r="428" spans="1:5" ht="16.5" thickBot="1" x14ac:dyDescent="0.3">
      <c r="A428" s="660" t="s">
        <v>343</v>
      </c>
      <c r="B428" s="390">
        <f>SUM(B426:B427)</f>
        <v>11455.05</v>
      </c>
      <c r="C428" s="454"/>
      <c r="D428" s="343" t="s">
        <v>104</v>
      </c>
      <c r="E428" s="249">
        <f>SUM(E407+E414+E422+E427)</f>
        <v>0</v>
      </c>
    </row>
    <row r="429" spans="1:5" ht="16.5" thickBot="1" x14ac:dyDescent="0.3">
      <c r="A429" s="453"/>
      <c r="B429" s="454"/>
      <c r="C429" s="454"/>
      <c r="D429" s="474"/>
      <c r="E429" s="475"/>
    </row>
    <row r="430" spans="1:5" ht="16.5" thickBot="1" x14ac:dyDescent="0.3">
      <c r="A430" s="1085" t="s">
        <v>84</v>
      </c>
      <c r="B430" s="1086"/>
      <c r="C430" s="477"/>
      <c r="D430" s="1087" t="s">
        <v>129</v>
      </c>
      <c r="E430" s="1088"/>
    </row>
    <row r="431" spans="1:5" ht="16.5" thickBot="1" x14ac:dyDescent="0.3">
      <c r="A431" s="936" t="s">
        <v>373</v>
      </c>
      <c r="B431" s="937">
        <f>'FY Annual Report'!$L$51</f>
        <v>11455.05</v>
      </c>
      <c r="C431" s="477"/>
      <c r="D431" s="415" t="s">
        <v>621</v>
      </c>
      <c r="E431" s="416">
        <f>Expenses!$E$1032</f>
        <v>0</v>
      </c>
    </row>
    <row r="432" spans="1:5" ht="32.25" thickBot="1" x14ac:dyDescent="0.3">
      <c r="A432" s="935" t="s">
        <v>134</v>
      </c>
      <c r="B432" s="1038">
        <v>0</v>
      </c>
      <c r="C432" s="477"/>
      <c r="D432" s="665" t="s">
        <v>328</v>
      </c>
      <c r="E432" s="447">
        <f>Expenses!$E$1034</f>
        <v>0</v>
      </c>
    </row>
    <row r="433" spans="1:5" ht="16.5" thickBot="1" x14ac:dyDescent="0.3">
      <c r="A433" s="380" t="s">
        <v>374</v>
      </c>
      <c r="B433" s="355">
        <f>SUM(B431-B432)</f>
        <v>11455.05</v>
      </c>
      <c r="C433" s="479"/>
      <c r="D433" s="431" t="s">
        <v>329</v>
      </c>
      <c r="E433" s="432">
        <f>Expenses!$E$1035</f>
        <v>0</v>
      </c>
    </row>
    <row r="434" spans="1:5" ht="17.25" thickTop="1" thickBot="1" x14ac:dyDescent="0.3">
      <c r="A434" s="480" t="s">
        <v>74</v>
      </c>
      <c r="B434" s="353" t="s">
        <v>74</v>
      </c>
      <c r="C434" s="484"/>
      <c r="D434" s="445" t="s">
        <v>74</v>
      </c>
      <c r="E434" s="446" t="s">
        <v>74</v>
      </c>
    </row>
    <row r="435" spans="1:5" ht="16.5" thickTop="1" x14ac:dyDescent="0.25">
      <c r="A435" s="454"/>
      <c r="B435" s="454"/>
      <c r="C435" s="454"/>
      <c r="D435" s="455"/>
      <c r="E435" s="454"/>
    </row>
    <row r="436" spans="1:5" ht="16.5" thickBot="1" x14ac:dyDescent="0.3">
      <c r="A436" s="454"/>
      <c r="B436" s="454"/>
      <c r="C436" s="454"/>
      <c r="D436" s="455"/>
      <c r="E436" s="454"/>
    </row>
    <row r="437" spans="1:5" ht="35.25" customHeight="1" thickTop="1" x14ac:dyDescent="0.3">
      <c r="A437" s="1089" t="s">
        <v>597</v>
      </c>
      <c r="B437" s="1090"/>
      <c r="C437" s="1090"/>
      <c r="D437" s="1090"/>
      <c r="E437" s="1091"/>
    </row>
    <row r="438" spans="1:5" ht="19.5" thickBot="1" x14ac:dyDescent="0.3">
      <c r="A438" s="1078" t="s">
        <v>601</v>
      </c>
      <c r="B438" s="1079"/>
      <c r="C438" s="1079"/>
      <c r="D438" s="1079"/>
      <c r="E438" s="1080"/>
    </row>
    <row r="439" spans="1:5" ht="17.25" thickTop="1" thickBot="1" x14ac:dyDescent="0.3">
      <c r="A439" s="1092" t="s">
        <v>77</v>
      </c>
      <c r="B439" s="1093"/>
      <c r="C439" s="454"/>
      <c r="D439" s="1094" t="s">
        <v>78</v>
      </c>
      <c r="E439" s="1095"/>
    </row>
    <row r="440" spans="1:5" ht="16.5" thickBot="1" x14ac:dyDescent="0.3">
      <c r="A440" s="456" t="s">
        <v>47</v>
      </c>
      <c r="B440" s="457">
        <f>'FY Annual Report'!$M$3</f>
        <v>0</v>
      </c>
      <c r="C440" s="454"/>
      <c r="D440" s="1096" t="s">
        <v>437</v>
      </c>
      <c r="E440" s="1097"/>
    </row>
    <row r="441" spans="1:5" x14ac:dyDescent="0.25">
      <c r="A441" s="458" t="s">
        <v>346</v>
      </c>
      <c r="B441" s="459">
        <f>'FY Annual Report'!$M$4</f>
        <v>0</v>
      </c>
      <c r="C441" s="454"/>
      <c r="D441" s="460" t="s">
        <v>25</v>
      </c>
      <c r="E441" s="461">
        <f>'FY Annual Report'!$M$21</f>
        <v>0</v>
      </c>
    </row>
    <row r="442" spans="1:5" x14ac:dyDescent="0.25">
      <c r="A442" s="462" t="s">
        <v>347</v>
      </c>
      <c r="B442" s="459">
        <f>'FY Annual Report'!$M$5</f>
        <v>0</v>
      </c>
      <c r="C442" s="454"/>
      <c r="D442" s="463" t="s">
        <v>28</v>
      </c>
      <c r="E442" s="464">
        <f>'FY Annual Report'!$M$22</f>
        <v>0</v>
      </c>
    </row>
    <row r="443" spans="1:5" x14ac:dyDescent="0.25">
      <c r="A443" s="465" t="s">
        <v>370</v>
      </c>
      <c r="B443" s="459">
        <f>'FY Annual Report'!$M$6</f>
        <v>0</v>
      </c>
      <c r="C443" s="454"/>
      <c r="D443" s="466" t="s">
        <v>63</v>
      </c>
      <c r="E443" s="464">
        <f>'FY Annual Report'!$M$23</f>
        <v>0</v>
      </c>
    </row>
    <row r="444" spans="1:5" x14ac:dyDescent="0.25">
      <c r="A444" s="465" t="s">
        <v>135</v>
      </c>
      <c r="B444" s="459">
        <f>'FY Annual Report'!$M$7</f>
        <v>0</v>
      </c>
      <c r="C444" s="454"/>
      <c r="D444" s="466" t="s">
        <v>26</v>
      </c>
      <c r="E444" s="464">
        <f>'FY Annual Report'!$M$24</f>
        <v>0</v>
      </c>
    </row>
    <row r="445" spans="1:5" ht="16.5" thickBot="1" x14ac:dyDescent="0.3">
      <c r="A445" s="462" t="s">
        <v>74</v>
      </c>
      <c r="B445" s="459">
        <v>0</v>
      </c>
      <c r="C445" s="454"/>
      <c r="D445" s="467" t="s">
        <v>65</v>
      </c>
      <c r="E445" s="468">
        <f>'FY Annual Report'!$M$25</f>
        <v>0</v>
      </c>
    </row>
    <row r="446" spans="1:5" ht="16.5" thickBot="1" x14ac:dyDescent="0.3">
      <c r="A446" s="462" t="s">
        <v>344</v>
      </c>
      <c r="B446" s="459">
        <f>'FY Annual Report'!$M$8</f>
        <v>0</v>
      </c>
      <c r="C446" s="454"/>
      <c r="D446" s="368" t="s">
        <v>33</v>
      </c>
      <c r="E446" s="362">
        <f>SUM(E441:E445)</f>
        <v>0</v>
      </c>
    </row>
    <row r="447" spans="1:5" ht="16.5" thickBot="1" x14ac:dyDescent="0.3">
      <c r="A447" s="469" t="s">
        <v>50</v>
      </c>
      <c r="B447" s="459">
        <f>'FY Annual Report'!$M$9</f>
        <v>0</v>
      </c>
      <c r="C447" s="454"/>
      <c r="D447" s="1098" t="s">
        <v>436</v>
      </c>
      <c r="E447" s="1099"/>
    </row>
    <row r="448" spans="1:5" x14ac:dyDescent="0.25">
      <c r="A448" s="470" t="s">
        <v>74</v>
      </c>
      <c r="B448" s="459">
        <v>0</v>
      </c>
      <c r="C448" s="454"/>
      <c r="D448" s="460" t="s">
        <v>25</v>
      </c>
      <c r="E448" s="461">
        <f>'FY Annual Report'!$M$29</f>
        <v>0</v>
      </c>
    </row>
    <row r="449" spans="1:5" ht="16.5" thickBot="1" x14ac:dyDescent="0.3">
      <c r="A449" s="471" t="s">
        <v>49</v>
      </c>
      <c r="B449" s="472">
        <f>'FY Annual Report'!$M$10</f>
        <v>0</v>
      </c>
      <c r="C449" s="454"/>
      <c r="D449" s="463" t="s">
        <v>28</v>
      </c>
      <c r="E449" s="464">
        <f>'FY Annual Report'!$M$30</f>
        <v>0</v>
      </c>
    </row>
    <row r="450" spans="1:5" ht="16.5" thickBot="1" x14ac:dyDescent="0.3">
      <c r="A450" s="243" t="s">
        <v>79</v>
      </c>
      <c r="B450" s="73">
        <f>SUM(B440:B449)</f>
        <v>0</v>
      </c>
      <c r="C450" s="454"/>
      <c r="D450" s="466" t="s">
        <v>63</v>
      </c>
      <c r="E450" s="464">
        <f>'FY Annual Report'!$M$31</f>
        <v>0</v>
      </c>
    </row>
    <row r="451" spans="1:5" ht="16.5" thickBot="1" x14ac:dyDescent="0.3">
      <c r="A451" s="453"/>
      <c r="B451" s="454"/>
      <c r="C451" s="454"/>
      <c r="D451" s="466" t="s">
        <v>26</v>
      </c>
      <c r="E451" s="464">
        <f>'FY Annual Report'!$M$32</f>
        <v>0</v>
      </c>
    </row>
    <row r="452" spans="1:5" ht="16.5" thickBot="1" x14ac:dyDescent="0.3">
      <c r="A452" s="1104" t="s">
        <v>80</v>
      </c>
      <c r="B452" s="1105"/>
      <c r="C452" s="454"/>
      <c r="D452" s="467" t="s">
        <v>65</v>
      </c>
      <c r="E452" s="468">
        <f>'FY Annual Report'!$M$33</f>
        <v>0</v>
      </c>
    </row>
    <row r="453" spans="1:5" ht="16.5" thickBot="1" x14ac:dyDescent="0.3">
      <c r="A453" s="360" t="s">
        <v>74</v>
      </c>
      <c r="B453" s="473">
        <v>0</v>
      </c>
      <c r="C453" s="454"/>
      <c r="D453" s="358" t="s">
        <v>34</v>
      </c>
      <c r="E453" s="244">
        <f>SUM(E448:E452)</f>
        <v>0</v>
      </c>
    </row>
    <row r="454" spans="1:5" ht="16.5" thickBot="1" x14ac:dyDescent="0.3">
      <c r="A454" s="248" t="s">
        <v>132</v>
      </c>
      <c r="B454" s="128">
        <f>'FY Annual Report'!$M$14</f>
        <v>0</v>
      </c>
      <c r="C454" s="454"/>
      <c r="D454" s="1083" t="s">
        <v>438</v>
      </c>
      <c r="E454" s="1084"/>
    </row>
    <row r="455" spans="1:5" ht="16.5" thickBot="1" x14ac:dyDescent="0.3">
      <c r="A455" s="245" t="s">
        <v>81</v>
      </c>
      <c r="B455" s="73">
        <f>SUM(B453:B454)</f>
        <v>0</v>
      </c>
      <c r="C455" s="454"/>
      <c r="D455" s="911" t="s">
        <v>392</v>
      </c>
      <c r="E455" s="363">
        <f>'FY Annual Report'!$M$37</f>
        <v>0</v>
      </c>
    </row>
    <row r="456" spans="1:5" ht="16.5" thickBot="1" x14ac:dyDescent="0.3">
      <c r="A456" s="453"/>
      <c r="B456" s="454"/>
      <c r="C456" s="454"/>
      <c r="D456" s="911" t="s">
        <v>389</v>
      </c>
      <c r="E456" s="235">
        <f>'FY Annual Report'!$M$38</f>
        <v>0</v>
      </c>
    </row>
    <row r="457" spans="1:5" ht="32.25" thickBot="1" x14ac:dyDescent="0.3">
      <c r="A457" s="246" t="s">
        <v>82</v>
      </c>
      <c r="B457" s="73">
        <f>SUM(B450+B455)</f>
        <v>0</v>
      </c>
      <c r="C457" s="454"/>
      <c r="D457" s="911" t="s">
        <v>395</v>
      </c>
      <c r="E457" s="235">
        <f>'FY Annual Report'!$M$39</f>
        <v>0</v>
      </c>
    </row>
    <row r="458" spans="1:5" ht="31.5" x14ac:dyDescent="0.25">
      <c r="A458" s="910"/>
      <c r="B458" s="876"/>
      <c r="C458" s="454"/>
      <c r="D458" s="911" t="s">
        <v>391</v>
      </c>
      <c r="E458" s="235">
        <f>'FY Annual Report'!$M$40</f>
        <v>0</v>
      </c>
    </row>
    <row r="459" spans="1:5" ht="31.5" x14ac:dyDescent="0.25">
      <c r="A459" s="910"/>
      <c r="B459" s="876"/>
      <c r="C459" s="454"/>
      <c r="D459" s="911" t="s">
        <v>36</v>
      </c>
      <c r="E459" s="235">
        <f>'FY Annual Report'!$M$41</f>
        <v>0</v>
      </c>
    </row>
    <row r="460" spans="1:5" ht="16.5" thickBot="1" x14ac:dyDescent="0.3">
      <c r="A460" s="910"/>
      <c r="B460" s="876"/>
      <c r="C460" s="454"/>
      <c r="D460" s="911" t="s">
        <v>37</v>
      </c>
      <c r="E460" s="235">
        <f>'FY Annual Report'!$M$42</f>
        <v>0</v>
      </c>
    </row>
    <row r="461" spans="1:5" ht="16.5" thickBot="1" x14ac:dyDescent="0.3">
      <c r="A461" s="453"/>
      <c r="B461" s="454"/>
      <c r="C461" s="454"/>
      <c r="D461" s="342" t="s">
        <v>38</v>
      </c>
      <c r="E461" s="239">
        <f>SUM(E455:E460)</f>
        <v>0</v>
      </c>
    </row>
    <row r="462" spans="1:5" ht="17.25" thickTop="1" thickBot="1" x14ac:dyDescent="0.3">
      <c r="A462" s="306" t="s">
        <v>83</v>
      </c>
      <c r="B462" s="73">
        <v>0</v>
      </c>
      <c r="C462" s="454"/>
      <c r="D462" s="497" t="s">
        <v>74</v>
      </c>
      <c r="E462" s="498" t="s">
        <v>74</v>
      </c>
    </row>
    <row r="463" spans="1:5" ht="16.5" thickBot="1" x14ac:dyDescent="0.3">
      <c r="A463" s="453"/>
      <c r="B463" s="454"/>
      <c r="C463" s="454"/>
      <c r="D463" s="474"/>
      <c r="E463" s="475"/>
    </row>
    <row r="464" spans="1:5" ht="16.5" thickBot="1" x14ac:dyDescent="0.3">
      <c r="A464" s="1104" t="s">
        <v>342</v>
      </c>
      <c r="B464" s="1105"/>
      <c r="C464" s="454"/>
      <c r="D464" s="1081" t="s">
        <v>74</v>
      </c>
      <c r="E464" s="1082"/>
    </row>
    <row r="465" spans="1:5" ht="16.5" thickBot="1" x14ac:dyDescent="0.3">
      <c r="A465" s="306" t="s">
        <v>352</v>
      </c>
      <c r="B465" s="658">
        <f>'FY Annual Report'!$M$58</f>
        <v>11455.05</v>
      </c>
      <c r="C465" s="454"/>
      <c r="D465" s="449" t="s">
        <v>74</v>
      </c>
      <c r="E465" s="452">
        <v>0</v>
      </c>
    </row>
    <row r="466" spans="1:5" ht="16.5" thickBot="1" x14ac:dyDescent="0.3">
      <c r="A466" s="306" t="s">
        <v>43</v>
      </c>
      <c r="B466" s="659" t="str">
        <f>'FY Annual Report'!$M$59</f>
        <v xml:space="preserve"> </v>
      </c>
      <c r="C466" s="454"/>
      <c r="D466" s="450" t="s">
        <v>74</v>
      </c>
      <c r="E466" s="452">
        <v>0</v>
      </c>
    </row>
    <row r="467" spans="1:5" ht="16.5" thickBot="1" x14ac:dyDescent="0.3">
      <c r="A467" s="660" t="s">
        <v>343</v>
      </c>
      <c r="B467" s="390">
        <f>SUM(B465:B466)</f>
        <v>11455.05</v>
      </c>
      <c r="C467" s="454"/>
      <c r="D467" s="414" t="s">
        <v>74</v>
      </c>
      <c r="E467" s="333">
        <f>SUM(E465:E466)</f>
        <v>0</v>
      </c>
    </row>
    <row r="468" spans="1:5" ht="16.5" thickBot="1" x14ac:dyDescent="0.3">
      <c r="A468" s="348"/>
      <c r="B468" s="486"/>
      <c r="C468" s="454"/>
      <c r="D468" s="343" t="s">
        <v>74</v>
      </c>
      <c r="E468" s="249">
        <f>SUM(E446+E453+E461+E467)</f>
        <v>0</v>
      </c>
    </row>
    <row r="469" spans="1:5" ht="16.5" thickBot="1" x14ac:dyDescent="0.3">
      <c r="A469" s="453"/>
      <c r="B469" s="454"/>
      <c r="C469" s="454"/>
      <c r="D469" s="474"/>
      <c r="E469" s="475"/>
    </row>
    <row r="470" spans="1:5" ht="16.5" thickBot="1" x14ac:dyDescent="0.3">
      <c r="A470" s="1106" t="s">
        <v>84</v>
      </c>
      <c r="B470" s="1107"/>
      <c r="C470" s="477"/>
      <c r="D470" s="1087" t="s">
        <v>129</v>
      </c>
      <c r="E470" s="1088"/>
    </row>
    <row r="471" spans="1:5" ht="16.5" thickBot="1" x14ac:dyDescent="0.3">
      <c r="A471" s="478" t="s">
        <v>373</v>
      </c>
      <c r="B471" s="334">
        <f>'FY Annual Report'!$M$51</f>
        <v>11455.05</v>
      </c>
      <c r="C471" s="477"/>
      <c r="D471" s="415" t="s">
        <v>622</v>
      </c>
      <c r="E471" s="416">
        <f>Expenses!$E$1124</f>
        <v>0</v>
      </c>
    </row>
    <row r="472" spans="1:5" ht="32.25" thickBot="1" x14ac:dyDescent="0.3">
      <c r="A472" s="481" t="s">
        <v>134</v>
      </c>
      <c r="B472" s="1040">
        <v>0</v>
      </c>
      <c r="C472" s="477"/>
      <c r="D472" s="665" t="s">
        <v>328</v>
      </c>
      <c r="E472" s="447">
        <f>Expenses!$E$1035</f>
        <v>0</v>
      </c>
    </row>
    <row r="473" spans="1:5" ht="16.5" thickBot="1" x14ac:dyDescent="0.3">
      <c r="A473" s="380" t="s">
        <v>374</v>
      </c>
      <c r="B473" s="355">
        <f>SUM(B471-B472)</f>
        <v>11455.05</v>
      </c>
      <c r="C473" s="479"/>
      <c r="D473" s="431" t="s">
        <v>329</v>
      </c>
      <c r="E473" s="443">
        <f>Expenses!$E$1127</f>
        <v>0</v>
      </c>
    </row>
    <row r="474" spans="1:5" ht="16.5" thickTop="1" x14ac:dyDescent="0.25">
      <c r="A474" s="487" t="s">
        <v>74</v>
      </c>
      <c r="B474" s="354" t="s">
        <v>74</v>
      </c>
      <c r="C474" s="482"/>
      <c r="D474" s="488" t="s">
        <v>74</v>
      </c>
      <c r="E474" s="442" t="s">
        <v>74</v>
      </c>
    </row>
    <row r="475" spans="1:5" ht="16.5" thickBot="1" x14ac:dyDescent="0.3">
      <c r="A475" s="480" t="s">
        <v>74</v>
      </c>
      <c r="B475" s="353" t="s">
        <v>74</v>
      </c>
      <c r="C475" s="484"/>
      <c r="D475" s="425" t="s">
        <v>74</v>
      </c>
      <c r="E475" s="426" t="s">
        <v>74</v>
      </c>
    </row>
    <row r="476" spans="1:5" ht="16.5" thickTop="1" x14ac:dyDescent="0.25"/>
  </sheetData>
  <mergeCells count="144">
    <mergeCell ref="A2:E2"/>
    <mergeCell ref="A4:B4"/>
    <mergeCell ref="D4:E4"/>
    <mergeCell ref="D5:E5"/>
    <mergeCell ref="D12:E12"/>
    <mergeCell ref="A174:B174"/>
    <mergeCell ref="D176:E176"/>
    <mergeCell ref="A191:B191"/>
    <mergeCell ref="D191:E191"/>
    <mergeCell ref="A159:E159"/>
    <mergeCell ref="A161:B161"/>
    <mergeCell ref="D161:E161"/>
    <mergeCell ref="D162:E162"/>
    <mergeCell ref="D169:E169"/>
    <mergeCell ref="A135:B135"/>
    <mergeCell ref="D137:E137"/>
    <mergeCell ref="A152:B152"/>
    <mergeCell ref="D152:E152"/>
    <mergeCell ref="A120:E120"/>
    <mergeCell ref="A122:B122"/>
    <mergeCell ref="D122:E122"/>
    <mergeCell ref="D123:E123"/>
    <mergeCell ref="D130:E130"/>
    <mergeCell ref="A81:E81"/>
    <mergeCell ref="A43:B43"/>
    <mergeCell ref="D43:E43"/>
    <mergeCell ref="D44:E44"/>
    <mergeCell ref="D51:E51"/>
    <mergeCell ref="A56:B56"/>
    <mergeCell ref="D146:E146"/>
    <mergeCell ref="D107:E107"/>
    <mergeCell ref="A68:B68"/>
    <mergeCell ref="A108:B108"/>
    <mergeCell ref="A147:B147"/>
    <mergeCell ref="A17:B17"/>
    <mergeCell ref="D19:E19"/>
    <mergeCell ref="A34:B34"/>
    <mergeCell ref="D34:E34"/>
    <mergeCell ref="A41:E41"/>
    <mergeCell ref="A29:B29"/>
    <mergeCell ref="A230:B230"/>
    <mergeCell ref="D230:E230"/>
    <mergeCell ref="D58:E58"/>
    <mergeCell ref="A73:B73"/>
    <mergeCell ref="D73:E73"/>
    <mergeCell ref="A198:E198"/>
    <mergeCell ref="A200:B200"/>
    <mergeCell ref="D200:E200"/>
    <mergeCell ref="D84:E84"/>
    <mergeCell ref="D91:E91"/>
    <mergeCell ref="D98:E98"/>
    <mergeCell ref="A113:B113"/>
    <mergeCell ref="D113:E113"/>
    <mergeCell ref="D83:E83"/>
    <mergeCell ref="A83:B83"/>
    <mergeCell ref="A96:B96"/>
    <mergeCell ref="D224:E224"/>
    <mergeCell ref="D185:E185"/>
    <mergeCell ref="A186:B186"/>
    <mergeCell ref="A319:B319"/>
    <mergeCell ref="D319:E319"/>
    <mergeCell ref="A279:B279"/>
    <mergeCell ref="D279:E279"/>
    <mergeCell ref="D280:E280"/>
    <mergeCell ref="D287:E287"/>
    <mergeCell ref="A292:B292"/>
    <mergeCell ref="D304:E304"/>
    <mergeCell ref="D254:E254"/>
    <mergeCell ref="A269:B269"/>
    <mergeCell ref="D269:E269"/>
    <mergeCell ref="A277:E277"/>
    <mergeCell ref="D263:E263"/>
    <mergeCell ref="A225:B225"/>
    <mergeCell ref="A264:B264"/>
    <mergeCell ref="A304:B304"/>
    <mergeCell ref="A252:B252"/>
    <mergeCell ref="A358:E358"/>
    <mergeCell ref="A360:B360"/>
    <mergeCell ref="D360:E360"/>
    <mergeCell ref="D361:E361"/>
    <mergeCell ref="D368:E368"/>
    <mergeCell ref="D320:E320"/>
    <mergeCell ref="D327:E327"/>
    <mergeCell ref="A332:B332"/>
    <mergeCell ref="D334:E334"/>
    <mergeCell ref="A350:B350"/>
    <mergeCell ref="D350:E350"/>
    <mergeCell ref="D344:E344"/>
    <mergeCell ref="A359:E359"/>
    <mergeCell ref="A344:B344"/>
    <mergeCell ref="A400:B400"/>
    <mergeCell ref="D400:E400"/>
    <mergeCell ref="D401:E401"/>
    <mergeCell ref="D408:E408"/>
    <mergeCell ref="A413:B413"/>
    <mergeCell ref="A373:B373"/>
    <mergeCell ref="D375:E375"/>
    <mergeCell ref="A390:B390"/>
    <mergeCell ref="D390:E390"/>
    <mergeCell ref="A398:E398"/>
    <mergeCell ref="D384:E384"/>
    <mergeCell ref="A385:B385"/>
    <mergeCell ref="A399:E399"/>
    <mergeCell ref="D440:E440"/>
    <mergeCell ref="D447:E447"/>
    <mergeCell ref="A452:B452"/>
    <mergeCell ref="D454:E454"/>
    <mergeCell ref="A470:B470"/>
    <mergeCell ref="D470:E470"/>
    <mergeCell ref="D415:E415"/>
    <mergeCell ref="A430:B430"/>
    <mergeCell ref="D430:E430"/>
    <mergeCell ref="A437:E437"/>
    <mergeCell ref="A439:B439"/>
    <mergeCell ref="D439:E439"/>
    <mergeCell ref="D424:E424"/>
    <mergeCell ref="D464:E464"/>
    <mergeCell ref="A425:B425"/>
    <mergeCell ref="A464:B464"/>
    <mergeCell ref="A438:E438"/>
    <mergeCell ref="A3:E3"/>
    <mergeCell ref="A42:E42"/>
    <mergeCell ref="A82:E82"/>
    <mergeCell ref="A121:E121"/>
    <mergeCell ref="A160:E160"/>
    <mergeCell ref="A199:E199"/>
    <mergeCell ref="A238:E238"/>
    <mergeCell ref="A278:E278"/>
    <mergeCell ref="A318:E318"/>
    <mergeCell ref="D67:E67"/>
    <mergeCell ref="D28:E28"/>
    <mergeCell ref="D294:E294"/>
    <mergeCell ref="A310:B310"/>
    <mergeCell ref="D310:E310"/>
    <mergeCell ref="A317:E317"/>
    <mergeCell ref="A237:E237"/>
    <mergeCell ref="A239:B239"/>
    <mergeCell ref="D239:E239"/>
    <mergeCell ref="D240:E240"/>
    <mergeCell ref="D247:E247"/>
    <mergeCell ref="D201:E201"/>
    <mergeCell ref="D208:E208"/>
    <mergeCell ref="A213:B213"/>
    <mergeCell ref="D215:E215"/>
  </mergeCells>
  <pageMargins left="1" right="1" top="1" bottom="1" header="0.5" footer="0.5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F46D-3F3F-4A8B-BEB0-6DECC1AEB476}">
  <dimension ref="A1:F49"/>
  <sheetViews>
    <sheetView zoomScale="115" zoomScaleNormal="115" workbookViewId="0">
      <selection activeCell="A17" sqref="A17:A18"/>
    </sheetView>
  </sheetViews>
  <sheetFormatPr defaultColWidth="8.875" defaultRowHeight="15.75" x14ac:dyDescent="0.25"/>
  <cols>
    <col min="1" max="1" width="35.125" customWidth="1"/>
    <col min="4" max="4" width="10.25" customWidth="1"/>
    <col min="6" max="6" width="10.875" style="113" customWidth="1"/>
  </cols>
  <sheetData>
    <row r="1" spans="1:6" ht="19.149999999999999" customHeight="1" x14ac:dyDescent="0.25">
      <c r="A1" s="413" t="s">
        <v>25</v>
      </c>
      <c r="C1" s="38"/>
      <c r="D1" s="106" t="s">
        <v>106</v>
      </c>
      <c r="F1" s="373" t="s">
        <v>68</v>
      </c>
    </row>
    <row r="2" spans="1:6" ht="31.5" x14ac:dyDescent="0.25">
      <c r="A2" s="413" t="s">
        <v>326</v>
      </c>
      <c r="C2" s="38"/>
      <c r="D2" s="106" t="s">
        <v>107</v>
      </c>
      <c r="F2" s="373" t="s">
        <v>115</v>
      </c>
    </row>
    <row r="3" spans="1:6" x14ac:dyDescent="0.25">
      <c r="A3" s="71" t="s">
        <v>333</v>
      </c>
      <c r="C3" s="38"/>
      <c r="D3" s="106"/>
      <c r="F3" s="373" t="s">
        <v>130</v>
      </c>
    </row>
    <row r="4" spans="1:6" x14ac:dyDescent="0.25">
      <c r="A4" s="71" t="s">
        <v>335</v>
      </c>
      <c r="C4" s="38"/>
      <c r="D4" s="106"/>
      <c r="F4" s="373" t="s">
        <v>101</v>
      </c>
    </row>
    <row r="5" spans="1:6" x14ac:dyDescent="0.25">
      <c r="A5" s="71" t="s">
        <v>28</v>
      </c>
      <c r="C5" s="105"/>
      <c r="D5" s="106" t="s">
        <v>130</v>
      </c>
      <c r="F5" s="373" t="s">
        <v>143</v>
      </c>
    </row>
    <row r="6" spans="1:6" x14ac:dyDescent="0.25">
      <c r="A6" s="72" t="s">
        <v>59</v>
      </c>
      <c r="C6" s="38"/>
      <c r="D6" s="106" t="s">
        <v>101</v>
      </c>
      <c r="F6" s="373" t="s">
        <v>375</v>
      </c>
    </row>
    <row r="7" spans="1:6" x14ac:dyDescent="0.25">
      <c r="A7" s="72" t="s">
        <v>56</v>
      </c>
      <c r="C7" s="38"/>
    </row>
    <row r="8" spans="1:6" x14ac:dyDescent="0.25">
      <c r="A8" s="72" t="s">
        <v>334</v>
      </c>
      <c r="C8" s="38"/>
      <c r="D8" s="106" t="s">
        <v>116</v>
      </c>
    </row>
    <row r="9" spans="1:6" x14ac:dyDescent="0.25">
      <c r="A9" s="72" t="s">
        <v>26</v>
      </c>
      <c r="D9" s="106" t="s">
        <v>71</v>
      </c>
      <c r="F9" s="373" t="s">
        <v>314</v>
      </c>
    </row>
    <row r="10" spans="1:6" x14ac:dyDescent="0.25">
      <c r="A10" s="72" t="s">
        <v>60</v>
      </c>
      <c r="D10" s="106" t="s">
        <v>114</v>
      </c>
      <c r="F10" s="373" t="s">
        <v>315</v>
      </c>
    </row>
    <row r="11" spans="1:6" x14ac:dyDescent="0.25">
      <c r="A11" s="72" t="s">
        <v>27</v>
      </c>
      <c r="D11" s="106" t="s">
        <v>69</v>
      </c>
    </row>
    <row r="12" spans="1:6" x14ac:dyDescent="0.25">
      <c r="A12" s="72" t="s">
        <v>61</v>
      </c>
      <c r="D12" s="106" t="s">
        <v>70</v>
      </c>
    </row>
    <row r="13" spans="1:6" x14ac:dyDescent="0.25">
      <c r="A13" s="72" t="s">
        <v>58</v>
      </c>
      <c r="D13" s="106" t="s">
        <v>117</v>
      </c>
    </row>
    <row r="14" spans="1:6" ht="30" x14ac:dyDescent="0.25">
      <c r="A14" s="856" t="s">
        <v>394</v>
      </c>
    </row>
    <row r="15" spans="1:6" ht="28.5" customHeight="1" x14ac:dyDescent="0.25">
      <c r="A15" s="857" t="s">
        <v>392</v>
      </c>
    </row>
    <row r="16" spans="1:6" x14ac:dyDescent="0.25">
      <c r="A16" s="857" t="s">
        <v>389</v>
      </c>
    </row>
    <row r="17" spans="1:4" ht="31.5" x14ac:dyDescent="0.25">
      <c r="A17" s="858" t="s">
        <v>596</v>
      </c>
    </row>
    <row r="18" spans="1:4" ht="45.75" customHeight="1" x14ac:dyDescent="0.25">
      <c r="A18" s="859" t="s">
        <v>391</v>
      </c>
    </row>
    <row r="19" spans="1:4" ht="60" customHeight="1" x14ac:dyDescent="0.25">
      <c r="A19" s="856" t="s">
        <v>36</v>
      </c>
    </row>
    <row r="20" spans="1:4" x14ac:dyDescent="0.25">
      <c r="A20" s="856" t="s">
        <v>37</v>
      </c>
      <c r="D20" s="106"/>
    </row>
    <row r="21" spans="1:4" x14ac:dyDescent="0.25">
      <c r="A21" s="856" t="s">
        <v>393</v>
      </c>
      <c r="D21" s="106"/>
    </row>
    <row r="22" spans="1:4" x14ac:dyDescent="0.25">
      <c r="A22" s="856"/>
      <c r="D22" s="106"/>
    </row>
    <row r="23" spans="1:4" x14ac:dyDescent="0.25">
      <c r="A23" s="856"/>
      <c r="D23" s="106"/>
    </row>
    <row r="24" spans="1:4" x14ac:dyDescent="0.25">
      <c r="A24" s="856"/>
      <c r="D24" s="106"/>
    </row>
    <row r="25" spans="1:4" x14ac:dyDescent="0.25">
      <c r="A25" s="856"/>
      <c r="D25" s="106"/>
    </row>
    <row r="26" spans="1:4" x14ac:dyDescent="0.25">
      <c r="A26" s="173" t="s">
        <v>349</v>
      </c>
      <c r="D26" s="106" t="s">
        <v>137</v>
      </c>
    </row>
    <row r="27" spans="1:4" x14ac:dyDescent="0.25">
      <c r="A27" s="173" t="s">
        <v>359</v>
      </c>
      <c r="D27" s="664" t="s">
        <v>138</v>
      </c>
    </row>
    <row r="28" spans="1:4" x14ac:dyDescent="0.25">
      <c r="A28" s="173" t="s">
        <v>356</v>
      </c>
      <c r="D28" s="106" t="s">
        <v>141</v>
      </c>
    </row>
    <row r="29" spans="1:4" x14ac:dyDescent="0.25">
      <c r="A29" s="173" t="s">
        <v>370</v>
      </c>
      <c r="D29" s="663" t="s">
        <v>142</v>
      </c>
    </row>
    <row r="30" spans="1:4" x14ac:dyDescent="0.25">
      <c r="A30" s="173" t="s">
        <v>135</v>
      </c>
      <c r="D30" s="106" t="s">
        <v>350</v>
      </c>
    </row>
    <row r="31" spans="1:4" x14ac:dyDescent="0.25">
      <c r="A31" s="173" t="s">
        <v>43</v>
      </c>
      <c r="D31" s="662" t="s">
        <v>355</v>
      </c>
    </row>
    <row r="32" spans="1:4" x14ac:dyDescent="0.25">
      <c r="A32" s="173" t="s">
        <v>344</v>
      </c>
      <c r="D32" s="662" t="s">
        <v>351</v>
      </c>
    </row>
    <row r="33" spans="1:4" x14ac:dyDescent="0.25">
      <c r="A33" s="173" t="s">
        <v>105</v>
      </c>
      <c r="D33" s="843" t="s">
        <v>376</v>
      </c>
    </row>
    <row r="34" spans="1:4" x14ac:dyDescent="0.25">
      <c r="A34" s="173" t="s">
        <v>48</v>
      </c>
    </row>
    <row r="35" spans="1:4" x14ac:dyDescent="0.25">
      <c r="A35" s="173" t="s">
        <v>49</v>
      </c>
    </row>
    <row r="36" spans="1:4" x14ac:dyDescent="0.25">
      <c r="A36" s="173" t="s">
        <v>74</v>
      </c>
    </row>
    <row r="37" spans="1:4" x14ac:dyDescent="0.25">
      <c r="A37" s="106" t="s">
        <v>555</v>
      </c>
      <c r="D37" s="948" t="s">
        <v>559</v>
      </c>
    </row>
    <row r="38" spans="1:4" x14ac:dyDescent="0.25">
      <c r="A38" s="173" t="s">
        <v>62</v>
      </c>
    </row>
    <row r="39" spans="1:4" x14ac:dyDescent="0.25">
      <c r="A39" s="173" t="s">
        <v>377</v>
      </c>
    </row>
    <row r="40" spans="1:4" x14ac:dyDescent="0.25">
      <c r="A40" s="173" t="s">
        <v>76</v>
      </c>
    </row>
    <row r="41" spans="1:4" x14ac:dyDescent="0.25">
      <c r="A41" s="173" t="s">
        <v>44</v>
      </c>
    </row>
    <row r="42" spans="1:4" x14ac:dyDescent="0.25">
      <c r="A42" s="173" t="s">
        <v>67</v>
      </c>
    </row>
    <row r="43" spans="1:4" x14ac:dyDescent="0.25">
      <c r="A43" s="173" t="s">
        <v>42</v>
      </c>
    </row>
    <row r="44" spans="1:4" x14ac:dyDescent="0.25">
      <c r="A44" s="173" t="s">
        <v>102</v>
      </c>
    </row>
    <row r="45" spans="1:4" x14ac:dyDescent="0.25">
      <c r="A45" s="173" t="s">
        <v>113</v>
      </c>
    </row>
    <row r="46" spans="1:4" x14ac:dyDescent="0.25">
      <c r="A46" s="173" t="s">
        <v>580</v>
      </c>
    </row>
    <row r="48" spans="1:4" x14ac:dyDescent="0.25">
      <c r="A48" s="106" t="s">
        <v>106</v>
      </c>
    </row>
    <row r="49" spans="1:1" x14ac:dyDescent="0.25">
      <c r="A49" s="106" t="s">
        <v>107</v>
      </c>
    </row>
  </sheetData>
  <conditionalFormatting sqref="A26:A36 A38:A46">
    <cfRule type="containsText" dxfId="2" priority="3" operator="containsText" text="SVDP Members">
      <formula>NOT(ISERROR(SEARCH("SVDP Members",A26)))</formula>
    </cfRule>
  </conditionalFormatting>
  <conditionalFormatting sqref="A3:A25">
    <cfRule type="containsText" dxfId="1" priority="1" operator="containsText" text="Food">
      <formula>NOT(ISERROR(SEARCH("Food",A3)))</formula>
    </cfRule>
  </conditionalFormatting>
  <dataValidations count="4">
    <dataValidation type="list" allowBlank="1" showInputMessage="1" showErrorMessage="1" sqref="A6 D1:D4" xr:uid="{E0F3BA5F-FF59-455F-82C4-6B8F0ADA37A7}">
      <formula1>$D$1:$D$2</formula1>
    </dataValidation>
    <dataValidation type="list" allowBlank="1" showInputMessage="1" showErrorMessage="1" sqref="A33 C1:C8" xr:uid="{3A2EB225-14A5-4590-8915-CBA7B7EA1D5F}">
      <formula1>$A$38:$A$44</formula1>
    </dataValidation>
    <dataValidation type="list" allowBlank="1" showInputMessage="1" showErrorMessage="1" sqref="A47:A49" xr:uid="{42B7EC54-E864-4DB3-B007-D2B2EC1894BC}">
      <formula1>$A$38:$A$45</formula1>
    </dataValidation>
    <dataValidation type="list" allowBlank="1" showInputMessage="1" showErrorMessage="1" sqref="A37:A46" xr:uid="{1C378938-CFED-4848-B4E4-73E6923897FB}">
      <formula1>$A$37:$A$46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15E4AFB-50CE-4B99-9241-48D20A099018}">
            <xm:f>NOT(ISERROR(SEARCH('Donations - Income'!$D$1,A26)))</xm:f>
            <xm:f>'Donations - Income'!$D$1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A26:A36 A38:A46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843AA3-6DFC-4F83-8981-CE8B317D8254}">
          <x14:formula1>
            <xm:f>Expenses!$D$652:$D$654</xm:f>
          </x14:formula1>
          <xm:sqref>D5:D6 F3:F4</xm:sqref>
        </x14:dataValidation>
        <x14:dataValidation type="list" allowBlank="1" showInputMessage="1" showErrorMessage="1" xr:uid="{937DD4BB-F824-460F-B0CB-836D8B455FE7}">
          <x14:formula1>
            <xm:f>Expenses!$K$36:$K$48</xm:f>
          </x14:formula1>
          <xm:sqref>D20:D28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5"/>
  <sheetViews>
    <sheetView showRuler="0" zoomScale="74" zoomScaleNormal="74" workbookViewId="0">
      <pane xSplit="1" ySplit="1" topLeftCell="B56" activePane="bottomRight" state="frozen"/>
      <selection pane="topRight" activeCell="B1" sqref="B1"/>
      <selection pane="bottomLeft" activeCell="A3" sqref="A3"/>
      <selection pane="bottomRight" activeCell="M97" sqref="M97"/>
    </sheetView>
  </sheetViews>
  <sheetFormatPr defaultColWidth="11" defaultRowHeight="15.75" x14ac:dyDescent="0.25"/>
  <cols>
    <col min="1" max="1" width="48.5" style="38" customWidth="1"/>
    <col min="2" max="2" width="14.5" style="9" customWidth="1"/>
    <col min="3" max="3" width="12.375" style="9" bestFit="1" customWidth="1"/>
    <col min="4" max="4" width="12.875" style="9" customWidth="1"/>
    <col min="5" max="5" width="12.5" style="9" customWidth="1"/>
    <col min="6" max="6" width="13" style="9" customWidth="1"/>
    <col min="7" max="7" width="12.375" style="9" customWidth="1"/>
    <col min="8" max="8" width="14.625" style="9" customWidth="1"/>
    <col min="9" max="9" width="13.75" style="9" customWidth="1"/>
    <col min="10" max="10" width="12.875" style="9" customWidth="1"/>
    <col min="11" max="11" width="13.375" style="9" customWidth="1"/>
    <col min="12" max="12" width="13.75" style="9" customWidth="1"/>
    <col min="13" max="13" width="12.875" style="9" customWidth="1"/>
    <col min="14" max="14" width="24.5" style="9" customWidth="1"/>
    <col min="15" max="15" width="7.5" style="9" customWidth="1"/>
    <col min="16" max="16" width="40" style="38" customWidth="1"/>
    <col min="17" max="17" width="14.625" style="8" customWidth="1"/>
    <col min="18" max="18" width="14.375" style="9" customWidth="1"/>
    <col min="19" max="16384" width="11" style="9"/>
  </cols>
  <sheetData>
    <row r="1" spans="1:18" ht="38.25" thickBot="1" x14ac:dyDescent="0.3">
      <c r="A1" s="9"/>
      <c r="B1" s="52" t="s">
        <v>8</v>
      </c>
      <c r="C1" s="53" t="s">
        <v>9</v>
      </c>
      <c r="D1" s="53" t="s">
        <v>10</v>
      </c>
      <c r="E1" s="53" t="s">
        <v>11</v>
      </c>
      <c r="F1" s="952" t="s">
        <v>12</v>
      </c>
      <c r="G1" s="53" t="s">
        <v>13</v>
      </c>
      <c r="H1" s="53" t="s">
        <v>14</v>
      </c>
      <c r="I1" s="53" t="s">
        <v>15</v>
      </c>
      <c r="J1" s="53" t="s">
        <v>16</v>
      </c>
      <c r="K1" s="53" t="s">
        <v>17</v>
      </c>
      <c r="L1" s="53" t="s">
        <v>18</v>
      </c>
      <c r="M1" s="79" t="s">
        <v>19</v>
      </c>
      <c r="N1" s="867"/>
      <c r="O1" s="39"/>
      <c r="P1" s="79" t="s">
        <v>74</v>
      </c>
      <c r="Q1" s="444" t="s">
        <v>20</v>
      </c>
      <c r="R1" s="514" t="s">
        <v>40</v>
      </c>
    </row>
    <row r="2" spans="1:18" ht="27.75" customHeight="1" thickBot="1" x14ac:dyDescent="0.3">
      <c r="A2" s="376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79"/>
      <c r="N2" s="867"/>
      <c r="O2" s="39"/>
      <c r="P2" s="79" t="s">
        <v>6</v>
      </c>
      <c r="Q2" s="377"/>
      <c r="R2" s="20"/>
    </row>
    <row r="3" spans="1:18" x14ac:dyDescent="0.25">
      <c r="A3" s="972" t="s">
        <v>47</v>
      </c>
      <c r="B3" s="51">
        <f>'Donations - Income'!$C$42</f>
        <v>0</v>
      </c>
      <c r="C3" s="119">
        <f>'Donations - Income'!$C$108</f>
        <v>700</v>
      </c>
      <c r="D3" s="51">
        <f>'Donations - Income'!$C$146</f>
        <v>0</v>
      </c>
      <c r="E3" s="51">
        <f>'Donations - Income'!$C$185</f>
        <v>0</v>
      </c>
      <c r="F3" s="51">
        <f>'Donations - Income'!$C$231</f>
        <v>0</v>
      </c>
      <c r="G3" s="51">
        <f>'Donations - Income'!$C$271</f>
        <v>0</v>
      </c>
      <c r="H3" s="51">
        <f>'Donations - Income'!$C$312</f>
        <v>0</v>
      </c>
      <c r="I3" s="51">
        <f>'Donations - Income'!$C$355</f>
        <v>0</v>
      </c>
      <c r="J3" s="51">
        <f>'Donations - Income'!$C$391</f>
        <v>0</v>
      </c>
      <c r="K3" s="51">
        <f>'Donations - Income'!$C$431</f>
        <v>0</v>
      </c>
      <c r="L3" s="51">
        <f>'Donations - Income'!$C$471</f>
        <v>0</v>
      </c>
      <c r="M3" s="51">
        <f>'Donations - Income'!$C$507</f>
        <v>0</v>
      </c>
      <c r="N3" s="868"/>
      <c r="O3" s="10"/>
      <c r="P3" s="158" t="s">
        <v>47</v>
      </c>
      <c r="Q3" s="512">
        <f t="shared" ref="Q3:Q12" si="0">SUM(B3:M3)</f>
        <v>700</v>
      </c>
      <c r="R3" s="119">
        <f t="shared" ref="R3:R10" si="1">SUM(Q3/12)</f>
        <v>58.333333333333336</v>
      </c>
    </row>
    <row r="4" spans="1:18" x14ac:dyDescent="0.25">
      <c r="A4" s="181" t="s">
        <v>358</v>
      </c>
      <c r="B4" s="51">
        <f>'Donations - Income'!$C$43</f>
        <v>1000</v>
      </c>
      <c r="C4" s="119">
        <f>'Donations - Income'!$C$109</f>
        <v>0</v>
      </c>
      <c r="D4" s="51">
        <f>'Donations - Income'!$C$147</f>
        <v>0</v>
      </c>
      <c r="E4" s="51">
        <f>'Donations - Income'!$C$186</f>
        <v>0</v>
      </c>
      <c r="F4" s="51">
        <f>'Donations - Income'!$C$232</f>
        <v>0</v>
      </c>
      <c r="G4" s="51">
        <f>'Donations - Income'!$C$272</f>
        <v>0</v>
      </c>
      <c r="H4" s="51">
        <f>'Donations - Income'!$C$313</f>
        <v>0</v>
      </c>
      <c r="I4" s="51">
        <f>'Donations - Income'!$C$356</f>
        <v>0</v>
      </c>
      <c r="J4" s="51">
        <f>'Donations - Income'!$C$392</f>
        <v>0</v>
      </c>
      <c r="K4" s="51">
        <f>'Donations - Income'!$C$432</f>
        <v>0</v>
      </c>
      <c r="L4" s="51">
        <f>'Donations - Income'!$C$472</f>
        <v>0</v>
      </c>
      <c r="M4" s="51">
        <f>'Donations - Income'!$C$508</f>
        <v>0</v>
      </c>
      <c r="N4" s="868"/>
      <c r="O4" s="10"/>
      <c r="P4" s="84" t="s">
        <v>358</v>
      </c>
      <c r="Q4" s="513">
        <f t="shared" si="0"/>
        <v>1000</v>
      </c>
      <c r="R4" s="40">
        <f t="shared" si="1"/>
        <v>83.333333333333329</v>
      </c>
    </row>
    <row r="5" spans="1:18" x14ac:dyDescent="0.25">
      <c r="A5" s="182" t="s">
        <v>357</v>
      </c>
      <c r="B5" s="51">
        <f>'Donations - Income'!$C$44</f>
        <v>500</v>
      </c>
      <c r="C5" s="119">
        <f>'Donations - Income'!$C$110</f>
        <v>500</v>
      </c>
      <c r="D5" s="51">
        <f>'Donations - Income'!$C$148</f>
        <v>0</v>
      </c>
      <c r="E5" s="51">
        <f>'Donations - Income'!$C$187</f>
        <v>0</v>
      </c>
      <c r="F5" s="51">
        <f>'Donations - Income'!$C$233</f>
        <v>0</v>
      </c>
      <c r="G5" s="51">
        <f>'Donations - Income'!$C$273</f>
        <v>0</v>
      </c>
      <c r="H5" s="51">
        <f>'Donations - Income'!$C$314</f>
        <v>0</v>
      </c>
      <c r="I5" s="51">
        <f>'Donations - Income'!$C$357</f>
        <v>0</v>
      </c>
      <c r="J5" s="51">
        <f>'Donations - Income'!$C$393</f>
        <v>0</v>
      </c>
      <c r="K5" s="51">
        <f>'Donations - Income'!$C$433</f>
        <v>0</v>
      </c>
      <c r="L5" s="51">
        <f>'Donations - Income'!$C$473</f>
        <v>0</v>
      </c>
      <c r="M5" s="51">
        <f>'Donations - Income'!$C$509</f>
        <v>0</v>
      </c>
      <c r="N5" s="868"/>
      <c r="O5" s="10"/>
      <c r="P5" s="86" t="s">
        <v>357</v>
      </c>
      <c r="Q5" s="513">
        <f t="shared" si="0"/>
        <v>1000</v>
      </c>
      <c r="R5" s="40">
        <f t="shared" si="1"/>
        <v>83.333333333333329</v>
      </c>
    </row>
    <row r="6" spans="1:18" x14ac:dyDescent="0.25">
      <c r="A6" s="182" t="s">
        <v>370</v>
      </c>
      <c r="B6" s="51">
        <f>'Donations - Income'!$C$45</f>
        <v>1345.2</v>
      </c>
      <c r="C6" s="119">
        <f>'Donations - Income'!$C$111</f>
        <v>192.48</v>
      </c>
      <c r="D6" s="51">
        <f>'Donations - Income'!$C$149</f>
        <v>0</v>
      </c>
      <c r="E6" s="51">
        <f>'Donations - Income'!$C$188</f>
        <v>0</v>
      </c>
      <c r="F6" s="51">
        <f>'Donations - Income'!$C$234</f>
        <v>0</v>
      </c>
      <c r="G6" s="51">
        <f>'Donations - Income'!$C$274</f>
        <v>0</v>
      </c>
      <c r="H6" s="51">
        <f>'Donations - Income'!$C$315</f>
        <v>0</v>
      </c>
      <c r="I6" s="51">
        <f>'Donations - Income'!$C$358</f>
        <v>0</v>
      </c>
      <c r="J6" s="51">
        <f>'Donations - Income'!$C$394</f>
        <v>0</v>
      </c>
      <c r="K6" s="51">
        <f>'Donations - Income'!$C$434</f>
        <v>0</v>
      </c>
      <c r="L6" s="51">
        <f>'Donations - Income'!$C$474</f>
        <v>0</v>
      </c>
      <c r="M6" s="51">
        <f>'Donations - Income'!$C$510</f>
        <v>0</v>
      </c>
      <c r="N6" s="868"/>
      <c r="O6" s="10"/>
      <c r="P6" s="86" t="s">
        <v>370</v>
      </c>
      <c r="Q6" s="513">
        <f t="shared" si="0"/>
        <v>1537.68</v>
      </c>
      <c r="R6" s="40">
        <f t="shared" si="1"/>
        <v>128.14000000000001</v>
      </c>
    </row>
    <row r="7" spans="1:18" x14ac:dyDescent="0.25">
      <c r="A7" s="182" t="s">
        <v>135</v>
      </c>
      <c r="B7" s="51">
        <f>'Donations - Income'!$C$46</f>
        <v>0</v>
      </c>
      <c r="C7" s="119">
        <f>'Donations - Income'!$C$112</f>
        <v>0</v>
      </c>
      <c r="D7" s="51">
        <f>'Donations - Income'!$C$150</f>
        <v>0</v>
      </c>
      <c r="E7" s="51">
        <f>'Donations - Income'!$C$189</f>
        <v>0</v>
      </c>
      <c r="F7" s="51">
        <f>'Donations - Income'!$C$235</f>
        <v>0</v>
      </c>
      <c r="G7" s="51">
        <f>'Donations - Income'!$C$275</f>
        <v>0</v>
      </c>
      <c r="H7" s="51">
        <f>'Donations - Income'!$C$316</f>
        <v>0</v>
      </c>
      <c r="I7" s="51">
        <f>'Donations - Income'!$C$359</f>
        <v>0</v>
      </c>
      <c r="J7" s="51">
        <f>'Donations - Income'!$C$395</f>
        <v>0</v>
      </c>
      <c r="K7" s="51">
        <f>'Donations - Income'!$C$435</f>
        <v>0</v>
      </c>
      <c r="L7" s="51">
        <f>'Donations - Income'!$C$475</f>
        <v>0</v>
      </c>
      <c r="M7" s="51">
        <f>'Donations - Income'!$C$511</f>
        <v>0</v>
      </c>
      <c r="N7" s="868"/>
      <c r="O7" s="10"/>
      <c r="P7" s="86" t="s">
        <v>29</v>
      </c>
      <c r="Q7" s="513">
        <f t="shared" si="0"/>
        <v>0</v>
      </c>
      <c r="R7" s="40">
        <f t="shared" si="1"/>
        <v>0</v>
      </c>
    </row>
    <row r="8" spans="1:18" x14ac:dyDescent="0.25">
      <c r="A8" s="182" t="s">
        <v>344</v>
      </c>
      <c r="B8" s="51">
        <f>'Donations - Income'!$C$48</f>
        <v>0</v>
      </c>
      <c r="C8" s="40">
        <f>'Donations - Income'!$C$114</f>
        <v>0</v>
      </c>
      <c r="D8" s="51">
        <f>'Donations - Income'!$C$152</f>
        <v>0</v>
      </c>
      <c r="E8" s="51">
        <f>'Donations - Income'!$C$191</f>
        <v>0</v>
      </c>
      <c r="F8" s="51">
        <f>'Donations - Income'!$C$237</f>
        <v>0</v>
      </c>
      <c r="G8" s="51">
        <f>'Donations - Income'!$C$277</f>
        <v>0</v>
      </c>
      <c r="H8" s="51">
        <f>'Donations - Income'!$C$318</f>
        <v>0</v>
      </c>
      <c r="I8" s="51">
        <f>'Donations - Income'!$C$361</f>
        <v>0</v>
      </c>
      <c r="J8" s="51">
        <f>'Donations - Income'!$C$397</f>
        <v>0</v>
      </c>
      <c r="K8" s="51">
        <f>'Donations - Income'!$C$437</f>
        <v>0</v>
      </c>
      <c r="L8" s="51">
        <f>'Donations - Income'!$C$477</f>
        <v>0</v>
      </c>
      <c r="M8" s="51">
        <f>'Donations - Income'!$C$513</f>
        <v>0</v>
      </c>
      <c r="N8" s="868"/>
      <c r="O8" s="10"/>
      <c r="P8" s="86" t="s">
        <v>30</v>
      </c>
      <c r="Q8" s="513">
        <f t="shared" si="0"/>
        <v>0</v>
      </c>
      <c r="R8" s="40">
        <f t="shared" si="1"/>
        <v>0</v>
      </c>
    </row>
    <row r="9" spans="1:18" ht="20.25" customHeight="1" x14ac:dyDescent="0.25">
      <c r="A9" s="180" t="s">
        <v>50</v>
      </c>
      <c r="B9" s="51">
        <f>'Donations - Income'!$C$49</f>
        <v>0</v>
      </c>
      <c r="C9" s="40">
        <f>'Donations - Income'!$C$115</f>
        <v>0</v>
      </c>
      <c r="D9" s="51">
        <f>'Donations - Income'!$C$153</f>
        <v>0</v>
      </c>
      <c r="E9" s="51">
        <f>'Donations - Income'!$C$192</f>
        <v>0</v>
      </c>
      <c r="F9" s="51">
        <f>'Donations - Income'!$C$238</f>
        <v>0</v>
      </c>
      <c r="G9" s="51">
        <f>'Donations - Income'!$C$278</f>
        <v>0</v>
      </c>
      <c r="H9" s="51">
        <f>'Donations - Income'!$C$319</f>
        <v>0</v>
      </c>
      <c r="I9" s="51">
        <f>'Donations - Income'!$C$362</f>
        <v>0</v>
      </c>
      <c r="J9" s="51">
        <f>'Donations - Income'!$C$398</f>
        <v>0</v>
      </c>
      <c r="K9" s="51">
        <f>'Donations - Income'!$C$438</f>
        <v>0</v>
      </c>
      <c r="L9" s="51">
        <f>'Donations - Income'!$C$478</f>
        <v>0</v>
      </c>
      <c r="M9" s="51">
        <f>'Donations - Income'!$C$514</f>
        <v>0</v>
      </c>
      <c r="N9" s="868"/>
      <c r="O9" s="10"/>
      <c r="P9" s="84" t="s">
        <v>50</v>
      </c>
      <c r="Q9" s="513">
        <f t="shared" si="0"/>
        <v>0</v>
      </c>
      <c r="R9" s="40">
        <f t="shared" si="1"/>
        <v>0</v>
      </c>
    </row>
    <row r="10" spans="1:18" x14ac:dyDescent="0.25">
      <c r="A10" s="183" t="s">
        <v>49</v>
      </c>
      <c r="B10" s="51">
        <f>'Donations - Income'!$C$51</f>
        <v>255</v>
      </c>
      <c r="C10" s="40">
        <f>'Donations - Income'!$C$117</f>
        <v>0</v>
      </c>
      <c r="D10" s="51">
        <f>'Donations - Income'!$C$155</f>
        <v>0</v>
      </c>
      <c r="E10" s="51">
        <f>'Donations - Income'!$C$194</f>
        <v>0</v>
      </c>
      <c r="F10" s="51">
        <f>'Donations - Income'!$C$240</f>
        <v>0</v>
      </c>
      <c r="G10" s="51">
        <f>'Donations - Income'!$C$280</f>
        <v>0</v>
      </c>
      <c r="H10" s="51">
        <f>'Donations - Income'!$C$321</f>
        <v>0</v>
      </c>
      <c r="I10" s="51">
        <f>'Donations - Income'!$C$364</f>
        <v>0</v>
      </c>
      <c r="J10" s="51">
        <f>'Donations - Income'!$C$400</f>
        <v>0</v>
      </c>
      <c r="K10" s="51">
        <f>'Donations - Income'!$C$440</f>
        <v>0</v>
      </c>
      <c r="L10" s="51">
        <f>'Donations - Income'!$C$480</f>
        <v>0</v>
      </c>
      <c r="M10" s="51">
        <f>'Donations - Income'!$C$516</f>
        <v>0</v>
      </c>
      <c r="N10" s="868"/>
      <c r="O10" s="10"/>
      <c r="P10" s="98" t="s">
        <v>49</v>
      </c>
      <c r="Q10" s="513">
        <f t="shared" si="0"/>
        <v>255</v>
      </c>
      <c r="R10" s="40">
        <f t="shared" si="1"/>
        <v>21.25</v>
      </c>
    </row>
    <row r="11" spans="1:18" ht="16.5" thickBot="1" x14ac:dyDescent="0.3">
      <c r="A11" s="70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870"/>
      <c r="O11" s="10"/>
      <c r="P11" s="49"/>
      <c r="Q11" s="526" t="s">
        <v>74</v>
      </c>
      <c r="R11" s="517" t="s">
        <v>74</v>
      </c>
    </row>
    <row r="12" spans="1:18" ht="19.5" thickBot="1" x14ac:dyDescent="0.35">
      <c r="A12" s="178" t="s">
        <v>22</v>
      </c>
      <c r="B12" s="157">
        <f t="shared" ref="B12:M12" si="2">SUM(B3:B10)</f>
        <v>3100.2</v>
      </c>
      <c r="C12" s="157">
        <f t="shared" si="2"/>
        <v>1392.48</v>
      </c>
      <c r="D12" s="157">
        <f t="shared" si="2"/>
        <v>0</v>
      </c>
      <c r="E12" s="157">
        <f t="shared" si="2"/>
        <v>0</v>
      </c>
      <c r="F12" s="157">
        <f t="shared" si="2"/>
        <v>0</v>
      </c>
      <c r="G12" s="157">
        <f t="shared" si="2"/>
        <v>0</v>
      </c>
      <c r="H12" s="157">
        <f t="shared" si="2"/>
        <v>0</v>
      </c>
      <c r="I12" s="157">
        <f t="shared" si="2"/>
        <v>0</v>
      </c>
      <c r="J12" s="157">
        <f t="shared" si="2"/>
        <v>0</v>
      </c>
      <c r="K12" s="157">
        <f t="shared" si="2"/>
        <v>0</v>
      </c>
      <c r="L12" s="157">
        <f t="shared" si="2"/>
        <v>0</v>
      </c>
      <c r="M12" s="157">
        <f t="shared" si="2"/>
        <v>0</v>
      </c>
      <c r="N12" s="871"/>
      <c r="O12" s="54"/>
      <c r="P12" s="527" t="s">
        <v>22</v>
      </c>
      <c r="Q12" s="528">
        <f t="shared" si="0"/>
        <v>4492.68</v>
      </c>
      <c r="R12" s="528">
        <f>SUM(Q12/12)</f>
        <v>374.39000000000004</v>
      </c>
    </row>
    <row r="13" spans="1:18" ht="19.5" thickBot="1" x14ac:dyDescent="0.3">
      <c r="A13" s="515" t="s">
        <v>24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872"/>
      <c r="O13" s="10"/>
      <c r="P13" s="1128" t="s">
        <v>339</v>
      </c>
      <c r="Q13" s="1129"/>
      <c r="R13" s="1114"/>
    </row>
    <row r="14" spans="1:18" ht="19.899999999999999" customHeight="1" thickBot="1" x14ac:dyDescent="0.3">
      <c r="A14" s="516" t="s">
        <v>120</v>
      </c>
      <c r="B14" s="517">
        <f>'Food Cards'!$I$36</f>
        <v>1575</v>
      </c>
      <c r="C14" s="517">
        <f>'Food Cards'!$I$74</f>
        <v>0</v>
      </c>
      <c r="D14" s="517">
        <f>'Food Cards'!$I$113</f>
        <v>0</v>
      </c>
      <c r="E14" s="517">
        <f>'Food Cards'!$I$151</f>
        <v>0</v>
      </c>
      <c r="F14" s="517">
        <f>'Food Cards'!$I$190</f>
        <v>0</v>
      </c>
      <c r="G14" s="517">
        <f>'Food Cards'!$I$227</f>
        <v>0</v>
      </c>
      <c r="H14" s="517">
        <f>('Food Cards'!$I$265)</f>
        <v>0</v>
      </c>
      <c r="I14" s="517">
        <f>('Food Cards'!$I$307)</f>
        <v>0</v>
      </c>
      <c r="J14" s="517">
        <f>('Food Cards'!$I$345)</f>
        <v>0</v>
      </c>
      <c r="K14" s="517">
        <f>('Food Cards'!$I$383)</f>
        <v>0</v>
      </c>
      <c r="L14" s="517">
        <f>('Food Cards'!$I$421)</f>
        <v>0</v>
      </c>
      <c r="M14" s="517">
        <f>('Food Cards'!$I$459)</f>
        <v>0</v>
      </c>
      <c r="N14" s="872"/>
      <c r="O14" s="10"/>
      <c r="P14" s="531" t="s">
        <v>66</v>
      </c>
      <c r="Q14" s="123">
        <f>SUM(M14)</f>
        <v>0</v>
      </c>
      <c r="R14" s="56"/>
    </row>
    <row r="15" spans="1:18" ht="19.5" thickBot="1" x14ac:dyDescent="0.35">
      <c r="A15" s="179" t="s">
        <v>23</v>
      </c>
      <c r="B15" s="157">
        <f t="shared" ref="B15:M15" si="3">SUM(B14:B14)</f>
        <v>1575</v>
      </c>
      <c r="C15" s="157">
        <f t="shared" si="3"/>
        <v>0</v>
      </c>
      <c r="D15" s="157">
        <f t="shared" si="3"/>
        <v>0</v>
      </c>
      <c r="E15" s="157">
        <f t="shared" si="3"/>
        <v>0</v>
      </c>
      <c r="F15" s="157">
        <f t="shared" si="3"/>
        <v>0</v>
      </c>
      <c r="G15" s="157">
        <f t="shared" si="3"/>
        <v>0</v>
      </c>
      <c r="H15" s="157">
        <f t="shared" si="3"/>
        <v>0</v>
      </c>
      <c r="I15" s="157">
        <f t="shared" si="3"/>
        <v>0</v>
      </c>
      <c r="J15" s="157">
        <f t="shared" si="3"/>
        <v>0</v>
      </c>
      <c r="K15" s="157">
        <f t="shared" si="3"/>
        <v>0</v>
      </c>
      <c r="L15" s="157">
        <f t="shared" si="3"/>
        <v>0</v>
      </c>
      <c r="M15" s="157">
        <f t="shared" si="3"/>
        <v>0</v>
      </c>
      <c r="N15" s="871"/>
      <c r="O15" s="10"/>
      <c r="P15" s="178" t="s">
        <v>23</v>
      </c>
      <c r="Q15" s="154">
        <f>SUM(Q14:Q14)</f>
        <v>0</v>
      </c>
      <c r="R15" s="56"/>
    </row>
    <row r="16" spans="1:18" ht="16.5" thickBot="1" x14ac:dyDescent="0.3">
      <c r="A16" s="60"/>
      <c r="B16" s="56"/>
      <c r="C16" s="56"/>
      <c r="D16" s="56"/>
      <c r="E16" s="56"/>
      <c r="F16" s="56"/>
      <c r="G16" s="56"/>
      <c r="H16" s="56"/>
      <c r="I16" s="56"/>
      <c r="J16" s="65"/>
      <c r="K16" s="65"/>
      <c r="L16" s="56"/>
      <c r="M16" s="56"/>
      <c r="N16" s="870"/>
      <c r="O16" s="10"/>
      <c r="P16" s="1130"/>
      <c r="Q16" s="1131"/>
      <c r="R16" s="56"/>
    </row>
    <row r="17" spans="1:18" ht="19.5" thickBot="1" x14ac:dyDescent="0.35">
      <c r="A17" s="161" t="s">
        <v>21</v>
      </c>
      <c r="B17" s="68">
        <f t="shared" ref="B17:M17" si="4">B12+B15</f>
        <v>4675.2</v>
      </c>
      <c r="C17" s="68">
        <f t="shared" si="4"/>
        <v>1392.48</v>
      </c>
      <c r="D17" s="68">
        <f t="shared" si="4"/>
        <v>0</v>
      </c>
      <c r="E17" s="68">
        <f t="shared" si="4"/>
        <v>0</v>
      </c>
      <c r="F17" s="68">
        <f t="shared" si="4"/>
        <v>0</v>
      </c>
      <c r="G17" s="68">
        <f t="shared" si="4"/>
        <v>0</v>
      </c>
      <c r="H17" s="68">
        <f t="shared" si="4"/>
        <v>0</v>
      </c>
      <c r="I17" s="68">
        <f t="shared" si="4"/>
        <v>0</v>
      </c>
      <c r="J17" s="68">
        <f t="shared" si="4"/>
        <v>0</v>
      </c>
      <c r="K17" s="68">
        <f t="shared" si="4"/>
        <v>0</v>
      </c>
      <c r="L17" s="68">
        <f t="shared" si="4"/>
        <v>0</v>
      </c>
      <c r="M17" s="68">
        <f t="shared" si="4"/>
        <v>0</v>
      </c>
      <c r="N17" s="956"/>
      <c r="O17" s="11"/>
      <c r="P17" s="530" t="s">
        <v>21</v>
      </c>
      <c r="Q17" s="529">
        <f>SUM(Q12+Q15)</f>
        <v>4492.68</v>
      </c>
      <c r="R17" s="56"/>
    </row>
    <row r="18" spans="1:18" ht="16.5" thickBot="1" x14ac:dyDescent="0.3">
      <c r="A18" s="69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862"/>
      <c r="P18" s="1132"/>
      <c r="Q18" s="1133"/>
      <c r="R18" s="250"/>
    </row>
    <row r="19" spans="1:18" ht="19.5" thickBot="1" x14ac:dyDescent="0.35">
      <c r="A19" s="74" t="s">
        <v>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873"/>
      <c r="O19" s="7"/>
      <c r="P19" s="1128" t="s">
        <v>7</v>
      </c>
      <c r="Q19" s="1129"/>
      <c r="R19" s="1114"/>
    </row>
    <row r="20" spans="1:18" ht="19.5" thickBot="1" x14ac:dyDescent="0.35">
      <c r="A20" s="209" t="s">
        <v>31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3"/>
      <c r="M20" s="40"/>
      <c r="N20" s="870"/>
      <c r="O20" s="7"/>
      <c r="P20" s="1134" t="s">
        <v>31</v>
      </c>
      <c r="Q20" s="1135"/>
      <c r="R20" s="1136"/>
    </row>
    <row r="21" spans="1:18" x14ac:dyDescent="0.25">
      <c r="A21" s="521" t="s">
        <v>25</v>
      </c>
      <c r="B21" s="40">
        <f>Expenses!$E$69</f>
        <v>529.1</v>
      </c>
      <c r="C21" s="40">
        <f>Expenses!$E$175</f>
        <v>182.51999999999998</v>
      </c>
      <c r="D21" s="40">
        <f>Expenses!$E$269</f>
        <v>0</v>
      </c>
      <c r="E21" s="40">
        <f>Expenses!$E$388</f>
        <v>0</v>
      </c>
      <c r="F21" s="40">
        <f>Expenses!$E$482</f>
        <v>0</v>
      </c>
      <c r="G21" s="40">
        <f>Expenses!$E$571</f>
        <v>0</v>
      </c>
      <c r="H21" s="40">
        <f>Expenses!$E$661</f>
        <v>0</v>
      </c>
      <c r="I21" s="40">
        <f>Expenses!$E$762</f>
        <v>0</v>
      </c>
      <c r="J21" s="40">
        <f>Expenses!$E$853</f>
        <v>0</v>
      </c>
      <c r="K21" s="40">
        <f>Expenses!$E$953</f>
        <v>0</v>
      </c>
      <c r="L21" s="40">
        <f>Expenses!$E$1046</f>
        <v>0</v>
      </c>
      <c r="M21" s="40">
        <f>Expenses!$E$1138</f>
        <v>0</v>
      </c>
      <c r="N21" s="870"/>
      <c r="O21" s="16"/>
      <c r="P21" s="546" t="s">
        <v>25</v>
      </c>
      <c r="Q21" s="547">
        <f>SUM(B21:M21)</f>
        <v>711.62</v>
      </c>
      <c r="R21" s="50">
        <f t="shared" ref="R21:R26" si="5">SUM(Q21/12)</f>
        <v>59.301666666666669</v>
      </c>
    </row>
    <row r="22" spans="1:18" x14ac:dyDescent="0.25">
      <c r="A22" s="522" t="s">
        <v>28</v>
      </c>
      <c r="B22" s="40">
        <f>Expenses!$E$70</f>
        <v>0</v>
      </c>
      <c r="C22" s="40">
        <f>Expenses!$E$176</f>
        <v>0</v>
      </c>
      <c r="D22" s="40">
        <f>Expenses!$E$270</f>
        <v>0</v>
      </c>
      <c r="E22" s="40">
        <f>Expenses!$E$384</f>
        <v>0</v>
      </c>
      <c r="F22" s="40">
        <f>Expenses!$E$483</f>
        <v>0</v>
      </c>
      <c r="G22" s="40">
        <f>Expenses!$E$572</f>
        <v>0</v>
      </c>
      <c r="H22" s="40">
        <f>Expenses!$E$662</f>
        <v>0</v>
      </c>
      <c r="I22" s="40">
        <f>Expenses!$E$763</f>
        <v>0</v>
      </c>
      <c r="J22" s="40">
        <f>Expenses!$E$854</f>
        <v>0</v>
      </c>
      <c r="K22" s="40">
        <f>Expenses!$E$954</f>
        <v>0</v>
      </c>
      <c r="L22" s="40">
        <f>Expenses!$E$1047</f>
        <v>0</v>
      </c>
      <c r="M22" s="40">
        <f>Expenses!$E$1139</f>
        <v>0</v>
      </c>
      <c r="N22" s="870"/>
      <c r="O22" s="7"/>
      <c r="P22" s="535" t="s">
        <v>28</v>
      </c>
      <c r="Q22" s="513">
        <f>SUM(B22:M22)</f>
        <v>0</v>
      </c>
      <c r="R22" s="40">
        <f t="shared" si="5"/>
        <v>0</v>
      </c>
    </row>
    <row r="23" spans="1:18" x14ac:dyDescent="0.25">
      <c r="A23" s="523" t="s">
        <v>63</v>
      </c>
      <c r="B23" s="40">
        <f>Expenses!$E$71</f>
        <v>412.93</v>
      </c>
      <c r="C23" s="40">
        <f>Expenses!$E$177</f>
        <v>0</v>
      </c>
      <c r="D23" s="40">
        <f>Expenses!$E$271</f>
        <v>0</v>
      </c>
      <c r="E23" s="40">
        <f>Expenses!$E$385</f>
        <v>0</v>
      </c>
      <c r="F23" s="40">
        <f>Expenses!$E$484</f>
        <v>0</v>
      </c>
      <c r="G23" s="40">
        <f>Expenses!$E$573</f>
        <v>0</v>
      </c>
      <c r="H23" s="40">
        <f>Expenses!$E$663</f>
        <v>0</v>
      </c>
      <c r="I23" s="40">
        <f>Expenses!$E$764</f>
        <v>0</v>
      </c>
      <c r="J23" s="40">
        <f>Expenses!$E$855</f>
        <v>0</v>
      </c>
      <c r="K23" s="40">
        <f>Expenses!$E$955</f>
        <v>0</v>
      </c>
      <c r="L23" s="40">
        <f>Expenses!$E$1048</f>
        <v>0</v>
      </c>
      <c r="M23" s="40">
        <f>Expenses!$E$1140</f>
        <v>0</v>
      </c>
      <c r="N23" s="870"/>
      <c r="O23" s="7"/>
      <c r="P23" s="534" t="s">
        <v>63</v>
      </c>
      <c r="Q23" s="513">
        <f>SUM(B23:M23)</f>
        <v>412.93</v>
      </c>
      <c r="R23" s="40">
        <f t="shared" si="5"/>
        <v>34.410833333333336</v>
      </c>
    </row>
    <row r="24" spans="1:18" x14ac:dyDescent="0.25">
      <c r="A24" s="521" t="s">
        <v>26</v>
      </c>
      <c r="B24" s="40">
        <f>Expenses!$E$72</f>
        <v>0</v>
      </c>
      <c r="C24" s="40">
        <f>Expenses!$E$178</f>
        <v>0</v>
      </c>
      <c r="D24" s="40">
        <f>Expenses!$E$272</f>
        <v>0</v>
      </c>
      <c r="E24" s="40">
        <f>Expenses!$E$386</f>
        <v>0</v>
      </c>
      <c r="F24" s="40">
        <f>Expenses!$E$485</f>
        <v>0</v>
      </c>
      <c r="G24" s="40">
        <f>Expenses!$E$574</f>
        <v>0</v>
      </c>
      <c r="H24" s="40">
        <f>Expenses!$E$664</f>
        <v>0</v>
      </c>
      <c r="I24" s="40">
        <f>Expenses!$E$765</f>
        <v>0</v>
      </c>
      <c r="J24" s="40">
        <f>Expenses!$E$856</f>
        <v>0</v>
      </c>
      <c r="K24" s="40">
        <f>Expenses!$E$956</f>
        <v>0</v>
      </c>
      <c r="L24" s="40">
        <f>Expenses!$E$1049</f>
        <v>0</v>
      </c>
      <c r="M24" s="40">
        <f>Expenses!$E$1141</f>
        <v>0</v>
      </c>
      <c r="N24" s="870"/>
      <c r="O24" s="12"/>
      <c r="P24" s="534" t="s">
        <v>26</v>
      </c>
      <c r="Q24" s="513">
        <f>SUM(B24:M24)</f>
        <v>0</v>
      </c>
      <c r="R24" s="40">
        <f t="shared" si="5"/>
        <v>0</v>
      </c>
    </row>
    <row r="25" spans="1:18" ht="16.5" thickBot="1" x14ac:dyDescent="0.3">
      <c r="A25" s="521" t="s">
        <v>65</v>
      </c>
      <c r="B25" s="40">
        <f>Expenses!$E$73</f>
        <v>966.3599999999999</v>
      </c>
      <c r="C25" s="40">
        <f>Expenses!$E$179</f>
        <v>59.1</v>
      </c>
      <c r="D25" s="40">
        <f>Expenses!$E$273</f>
        <v>0</v>
      </c>
      <c r="E25" s="40">
        <f>Expenses!$E$387</f>
        <v>0</v>
      </c>
      <c r="F25" s="40">
        <f>Expenses!$E$486</f>
        <v>0</v>
      </c>
      <c r="G25" s="40">
        <f>Expenses!$E$575</f>
        <v>0</v>
      </c>
      <c r="H25" s="40">
        <f>Expenses!$E$665</f>
        <v>0</v>
      </c>
      <c r="I25" s="40">
        <f>Expenses!$E$766</f>
        <v>0</v>
      </c>
      <c r="J25" s="40">
        <f>Expenses!$E$857</f>
        <v>0</v>
      </c>
      <c r="K25" s="40">
        <f>Expenses!$E$957</f>
        <v>0</v>
      </c>
      <c r="L25" s="40">
        <f>Expenses!$E$1050</f>
        <v>0</v>
      </c>
      <c r="M25" s="40">
        <f>Expenses!$E$1142</f>
        <v>0</v>
      </c>
      <c r="N25" s="870"/>
      <c r="O25" s="10"/>
      <c r="P25" s="536" t="s">
        <v>65</v>
      </c>
      <c r="Q25" s="251">
        <f>SUM(B25:M25)</f>
        <v>1025.4599999999998</v>
      </c>
      <c r="R25" s="55">
        <f t="shared" si="5"/>
        <v>85.454999999999984</v>
      </c>
    </row>
    <row r="26" spans="1:18" ht="19.5" thickBot="1" x14ac:dyDescent="0.35">
      <c r="A26" s="155" t="s">
        <v>33</v>
      </c>
      <c r="B26" s="157">
        <f>SUM(B21:B25)</f>
        <v>1908.3899999999999</v>
      </c>
      <c r="C26" s="157">
        <f>SUM(C21:C25)</f>
        <v>241.61999999999998</v>
      </c>
      <c r="D26" s="157">
        <f t="shared" ref="D26:M26" si="6">SUM(D21:D25)</f>
        <v>0</v>
      </c>
      <c r="E26" s="157">
        <f t="shared" ref="E26:F26" si="7">SUM(E21:E25)</f>
        <v>0</v>
      </c>
      <c r="F26" s="157">
        <f t="shared" si="7"/>
        <v>0</v>
      </c>
      <c r="G26" s="157">
        <f t="shared" si="6"/>
        <v>0</v>
      </c>
      <c r="H26" s="157">
        <f t="shared" si="6"/>
        <v>0</v>
      </c>
      <c r="I26" s="157">
        <f t="shared" si="6"/>
        <v>0</v>
      </c>
      <c r="J26" s="157">
        <f t="shared" si="6"/>
        <v>0</v>
      </c>
      <c r="K26" s="157">
        <f t="shared" si="6"/>
        <v>0</v>
      </c>
      <c r="L26" s="157">
        <f t="shared" si="6"/>
        <v>0</v>
      </c>
      <c r="M26" s="157">
        <f t="shared" si="6"/>
        <v>0</v>
      </c>
      <c r="N26" s="871"/>
      <c r="O26" s="10"/>
      <c r="P26" s="532" t="s">
        <v>33</v>
      </c>
      <c r="Q26" s="533">
        <f t="shared" ref="Q26" si="8">SUM(B26:M26)</f>
        <v>2150.0099999999998</v>
      </c>
      <c r="R26" s="533">
        <f t="shared" si="5"/>
        <v>179.16749999999999</v>
      </c>
    </row>
    <row r="27" spans="1:18" ht="16.5" thickBot="1" x14ac:dyDescent="0.3">
      <c r="A27" s="59"/>
      <c r="B27" s="50"/>
      <c r="C27" s="50"/>
      <c r="D27" s="40"/>
      <c r="E27" s="40"/>
      <c r="F27" s="40"/>
      <c r="G27" s="40"/>
      <c r="H27" s="45"/>
      <c r="I27" s="40"/>
      <c r="J27" s="40"/>
      <c r="K27" s="40"/>
      <c r="L27" s="41"/>
      <c r="M27" s="40"/>
      <c r="N27" s="870"/>
      <c r="O27" s="10"/>
      <c r="P27" s="1115"/>
      <c r="Q27" s="1116"/>
      <c r="R27" s="1117"/>
    </row>
    <row r="28" spans="1:18" ht="19.5" thickBot="1" x14ac:dyDescent="0.35">
      <c r="A28" s="210" t="s">
        <v>32</v>
      </c>
      <c r="B28" s="47"/>
      <c r="C28" s="48"/>
      <c r="D28" s="48"/>
      <c r="E28" s="48"/>
      <c r="F28" s="48"/>
      <c r="G28" s="48"/>
      <c r="H28" s="45"/>
      <c r="I28" s="48"/>
      <c r="J28" s="48"/>
      <c r="K28" s="48"/>
      <c r="L28" s="48"/>
      <c r="M28" s="48"/>
      <c r="N28" s="874"/>
      <c r="O28" s="13"/>
      <c r="P28" s="1118" t="s">
        <v>32</v>
      </c>
      <c r="Q28" s="1119"/>
      <c r="R28" s="1120"/>
    </row>
    <row r="29" spans="1:18" x14ac:dyDescent="0.25">
      <c r="A29" s="519" t="s">
        <v>25</v>
      </c>
      <c r="B29" s="40">
        <f>Expenses!$E$77</f>
        <v>0</v>
      </c>
      <c r="C29" s="40">
        <f>Expenses!$E$183</f>
        <v>0</v>
      </c>
      <c r="D29" s="40">
        <f>Expenses!$E$277</f>
        <v>0</v>
      </c>
      <c r="E29" s="40">
        <f>Expenses!$E$391</f>
        <v>0</v>
      </c>
      <c r="F29" s="40">
        <f>Expenses!$E$490</f>
        <v>0</v>
      </c>
      <c r="G29" s="40">
        <f>Expenses!$E$579</f>
        <v>0</v>
      </c>
      <c r="H29" s="40">
        <f>Expenses!$E$669</f>
        <v>0</v>
      </c>
      <c r="I29" s="40">
        <f>Expenses!$E$770</f>
        <v>0</v>
      </c>
      <c r="J29" s="40">
        <f>Expenses!$E$861</f>
        <v>0</v>
      </c>
      <c r="K29" s="40">
        <f>Expenses!$E$961</f>
        <v>0</v>
      </c>
      <c r="L29" s="40">
        <f>Expenses!$E$1054</f>
        <v>0</v>
      </c>
      <c r="M29" s="40">
        <f>Expenses!$E$1146</f>
        <v>0</v>
      </c>
      <c r="N29" s="870"/>
      <c r="O29" s="11"/>
      <c r="P29" s="548" t="s">
        <v>25</v>
      </c>
      <c r="Q29" s="119">
        <f t="shared" ref="Q29:Q34" si="9">SUM(B29:M29)</f>
        <v>0</v>
      </c>
      <c r="R29" s="549">
        <f t="shared" ref="R29:R34" si="10">SUM(Q29/12)</f>
        <v>0</v>
      </c>
    </row>
    <row r="30" spans="1:18" x14ac:dyDescent="0.25">
      <c r="A30" s="520" t="s">
        <v>28</v>
      </c>
      <c r="B30" s="40">
        <f>Expenses!$E$78</f>
        <v>0</v>
      </c>
      <c r="C30" s="40">
        <f>Expenses!$E$184</f>
        <v>0</v>
      </c>
      <c r="D30" s="40">
        <f>Expenses!$E$278</f>
        <v>0</v>
      </c>
      <c r="E30" s="40">
        <f>Expenses!$E$392</f>
        <v>0</v>
      </c>
      <c r="F30" s="40">
        <f>Expenses!$E$491</f>
        <v>0</v>
      </c>
      <c r="G30" s="40">
        <f>Expenses!$E$580</f>
        <v>0</v>
      </c>
      <c r="H30" s="40">
        <f>Expenses!$E$670</f>
        <v>0</v>
      </c>
      <c r="I30" s="40">
        <f>Expenses!$E$771</f>
        <v>0</v>
      </c>
      <c r="J30" s="40">
        <f>Expenses!$E$862</f>
        <v>0</v>
      </c>
      <c r="K30" s="40">
        <f>Expenses!$E$962</f>
        <v>0</v>
      </c>
      <c r="L30" s="40">
        <f>Expenses!$E$1055</f>
        <v>0</v>
      </c>
      <c r="M30" s="40">
        <f>Expenses!$E$1147</f>
        <v>0</v>
      </c>
      <c r="N30" s="870"/>
      <c r="O30" s="10"/>
      <c r="P30" s="538" t="s">
        <v>28</v>
      </c>
      <c r="Q30" s="42">
        <f t="shared" si="9"/>
        <v>0</v>
      </c>
      <c r="R30" s="509">
        <f t="shared" si="10"/>
        <v>0</v>
      </c>
    </row>
    <row r="31" spans="1:18" ht="21.75" customHeight="1" x14ac:dyDescent="0.25">
      <c r="A31" s="519" t="s">
        <v>63</v>
      </c>
      <c r="B31" s="40">
        <f>Expenses!$E$79</f>
        <v>0</v>
      </c>
      <c r="C31" s="40">
        <f>Expenses!$E$185</f>
        <v>0</v>
      </c>
      <c r="D31" s="40">
        <f>Expenses!$E$279</f>
        <v>0</v>
      </c>
      <c r="E31" s="40">
        <f>Expenses!$E$393</f>
        <v>0</v>
      </c>
      <c r="F31" s="40">
        <f>Expenses!$E$492</f>
        <v>0</v>
      </c>
      <c r="G31" s="40">
        <f>Expenses!$E$581</f>
        <v>0</v>
      </c>
      <c r="H31" s="40">
        <f>Expenses!$E$671</f>
        <v>0</v>
      </c>
      <c r="I31" s="40">
        <f>Expenses!$E$772</f>
        <v>0</v>
      </c>
      <c r="J31" s="40">
        <f>Expenses!$E$863</f>
        <v>0</v>
      </c>
      <c r="K31" s="40">
        <f>Expenses!$E$963</f>
        <v>0</v>
      </c>
      <c r="L31" s="40">
        <f>Expenses!$E$1056</f>
        <v>0</v>
      </c>
      <c r="M31" s="40">
        <f>Expenses!$E$1148</f>
        <v>0</v>
      </c>
      <c r="N31" s="870"/>
      <c r="O31" s="10"/>
      <c r="P31" s="537" t="s">
        <v>63</v>
      </c>
      <c r="Q31" s="42">
        <f t="shared" si="9"/>
        <v>0</v>
      </c>
      <c r="R31" s="509">
        <f t="shared" si="10"/>
        <v>0</v>
      </c>
    </row>
    <row r="32" spans="1:18" x14ac:dyDescent="0.25">
      <c r="A32" s="519" t="s">
        <v>26</v>
      </c>
      <c r="B32" s="40">
        <f>Expenses!$E$80</f>
        <v>0</v>
      </c>
      <c r="C32" s="40">
        <f>Expenses!$E$186</f>
        <v>0</v>
      </c>
      <c r="D32" s="40">
        <f>Expenses!$E$280</f>
        <v>0</v>
      </c>
      <c r="E32" s="40">
        <f>Expenses!$E$394</f>
        <v>0</v>
      </c>
      <c r="F32" s="40">
        <f>Expenses!$E$493</f>
        <v>0</v>
      </c>
      <c r="G32" s="40">
        <f>Expenses!$E$582</f>
        <v>0</v>
      </c>
      <c r="H32" s="40">
        <f>Expenses!$E$672</f>
        <v>0</v>
      </c>
      <c r="I32" s="40">
        <f>Expenses!$E$773</f>
        <v>0</v>
      </c>
      <c r="J32" s="40">
        <f>Expenses!$E$864</f>
        <v>0</v>
      </c>
      <c r="K32" s="40">
        <f>Expenses!$E$964</f>
        <v>0</v>
      </c>
      <c r="L32" s="40">
        <f>Expenses!$E$1057</f>
        <v>0</v>
      </c>
      <c r="M32" s="40">
        <f>Expenses!$E$1149</f>
        <v>0</v>
      </c>
      <c r="N32" s="870"/>
      <c r="O32" s="10"/>
      <c r="P32" s="537" t="s">
        <v>26</v>
      </c>
      <c r="Q32" s="42">
        <f t="shared" si="9"/>
        <v>0</v>
      </c>
      <c r="R32" s="509">
        <f t="shared" si="10"/>
        <v>0</v>
      </c>
    </row>
    <row r="33" spans="1:18" ht="16.5" thickBot="1" x14ac:dyDescent="0.3">
      <c r="A33" s="519" t="s">
        <v>27</v>
      </c>
      <c r="B33" s="40">
        <f>Expenses!$E$81</f>
        <v>0</v>
      </c>
      <c r="C33" s="40">
        <f>Expenses!$E$187</f>
        <v>0</v>
      </c>
      <c r="D33" s="40">
        <f>Expenses!$E$281</f>
        <v>0</v>
      </c>
      <c r="E33" s="40">
        <f>Expenses!$E$395</f>
        <v>0</v>
      </c>
      <c r="F33" s="40">
        <f>Expenses!$E$494</f>
        <v>0</v>
      </c>
      <c r="G33" s="40">
        <f>Expenses!$E$583</f>
        <v>0</v>
      </c>
      <c r="H33" s="40">
        <f>Expenses!$E$673</f>
        <v>0</v>
      </c>
      <c r="I33" s="40">
        <f>Expenses!$E$774</f>
        <v>0</v>
      </c>
      <c r="J33" s="40">
        <f>Expenses!$E$865</f>
        <v>0</v>
      </c>
      <c r="K33" s="40">
        <f>Expenses!$E$965</f>
        <v>0</v>
      </c>
      <c r="L33" s="40">
        <f>Expenses!$E$1058</f>
        <v>0</v>
      </c>
      <c r="M33" s="40">
        <f>Expenses!$E$1150</f>
        <v>0</v>
      </c>
      <c r="N33" s="870"/>
      <c r="O33" s="10"/>
      <c r="P33" s="539" t="s">
        <v>27</v>
      </c>
      <c r="Q33" s="159">
        <f t="shared" si="9"/>
        <v>0</v>
      </c>
      <c r="R33" s="510">
        <f t="shared" si="10"/>
        <v>0</v>
      </c>
    </row>
    <row r="34" spans="1:18" ht="19.5" thickBot="1" x14ac:dyDescent="0.35">
      <c r="A34" s="156" t="s">
        <v>34</v>
      </c>
      <c r="B34" s="157">
        <f t="shared" ref="B34:M34" si="11">SUM(B29:B33)</f>
        <v>0</v>
      </c>
      <c r="C34" s="157">
        <f t="shared" si="11"/>
        <v>0</v>
      </c>
      <c r="D34" s="157">
        <f t="shared" si="11"/>
        <v>0</v>
      </c>
      <c r="E34" s="157">
        <f t="shared" si="11"/>
        <v>0</v>
      </c>
      <c r="F34" s="157">
        <f t="shared" si="11"/>
        <v>0</v>
      </c>
      <c r="G34" s="157">
        <f t="shared" si="11"/>
        <v>0</v>
      </c>
      <c r="H34" s="157">
        <f t="shared" si="11"/>
        <v>0</v>
      </c>
      <c r="I34" s="157">
        <f t="shared" si="11"/>
        <v>0</v>
      </c>
      <c r="J34" s="157">
        <f t="shared" si="11"/>
        <v>0</v>
      </c>
      <c r="K34" s="157">
        <f t="shared" si="11"/>
        <v>0</v>
      </c>
      <c r="L34" s="157">
        <f t="shared" si="11"/>
        <v>0</v>
      </c>
      <c r="M34" s="157">
        <f t="shared" si="11"/>
        <v>0</v>
      </c>
      <c r="N34" s="871"/>
      <c r="O34" s="10"/>
      <c r="P34" s="511" t="s">
        <v>34</v>
      </c>
      <c r="Q34" s="507">
        <f t="shared" si="9"/>
        <v>0</v>
      </c>
      <c r="R34" s="508">
        <f t="shared" si="10"/>
        <v>0</v>
      </c>
    </row>
    <row r="35" spans="1:18" ht="16.5" thickBot="1" x14ac:dyDescent="0.3">
      <c r="A35" s="61"/>
      <c r="B35" s="50"/>
      <c r="C35" s="67"/>
      <c r="D35" s="44"/>
      <c r="E35" s="44"/>
      <c r="F35" s="44"/>
      <c r="G35" s="44"/>
      <c r="H35" s="45"/>
      <c r="I35" s="44"/>
      <c r="J35" s="40"/>
      <c r="K35" s="40"/>
      <c r="L35" s="40"/>
      <c r="M35" s="40"/>
      <c r="N35" s="870"/>
      <c r="O35" s="10"/>
      <c r="P35" s="57"/>
      <c r="Q35" s="56"/>
      <c r="R35" s="56"/>
    </row>
    <row r="36" spans="1:18" ht="19.5" thickBot="1" x14ac:dyDescent="0.3">
      <c r="A36" s="75" t="s">
        <v>372</v>
      </c>
      <c r="B36" s="40"/>
      <c r="C36" s="44"/>
      <c r="D36" s="44"/>
      <c r="E36" s="44"/>
      <c r="F36" s="44"/>
      <c r="G36" s="44"/>
      <c r="H36" s="45"/>
      <c r="I36" s="44"/>
      <c r="J36" s="40"/>
      <c r="K36" s="40"/>
      <c r="L36" s="40"/>
      <c r="M36" s="40"/>
      <c r="N36" s="870"/>
      <c r="O36" s="10"/>
      <c r="P36" s="1125" t="s">
        <v>35</v>
      </c>
      <c r="Q36" s="1126"/>
      <c r="R36" s="1127"/>
    </row>
    <row r="37" spans="1:18" x14ac:dyDescent="0.25">
      <c r="A37" s="518" t="s">
        <v>392</v>
      </c>
      <c r="B37" s="40">
        <f>Expenses!$E$85</f>
        <v>0</v>
      </c>
      <c r="C37" s="40">
        <f>Expenses!$E$191</f>
        <v>0</v>
      </c>
      <c r="D37" s="40">
        <f>Expenses!$E$285</f>
        <v>0</v>
      </c>
      <c r="E37" s="40">
        <f>Expenses!$E$399</f>
        <v>0</v>
      </c>
      <c r="F37" s="40">
        <f>Expenses!$E$498</f>
        <v>0</v>
      </c>
      <c r="G37" s="40">
        <f>Expenses!$E$587</f>
        <v>0</v>
      </c>
      <c r="H37" s="40">
        <f>Expenses!$E$677</f>
        <v>0</v>
      </c>
      <c r="I37" s="40">
        <f>Expenses!$E$778</f>
        <v>0</v>
      </c>
      <c r="J37" s="40">
        <f>Expenses!$E$869</f>
        <v>0</v>
      </c>
      <c r="K37" s="40">
        <f>Expenses!$E$969</f>
        <v>0</v>
      </c>
      <c r="L37" s="40">
        <f>Expenses!$E$1062</f>
        <v>0</v>
      </c>
      <c r="M37" s="40">
        <f>Expenses!$E$1154</f>
        <v>0</v>
      </c>
      <c r="N37" s="870"/>
      <c r="O37" s="10"/>
      <c r="P37" s="518" t="s">
        <v>392</v>
      </c>
      <c r="Q37" s="119">
        <f t="shared" ref="Q37:Q43" si="12">SUM(B37:M37)</f>
        <v>0</v>
      </c>
      <c r="R37" s="50">
        <f t="shared" ref="R37:R43" si="13">SUM(Q37/12)</f>
        <v>0</v>
      </c>
    </row>
    <row r="38" spans="1:18" x14ac:dyDescent="0.25">
      <c r="A38" s="518" t="s">
        <v>389</v>
      </c>
      <c r="B38" s="40">
        <f>Expenses!$E$86</f>
        <v>0</v>
      </c>
      <c r="C38" s="40">
        <f>Expenses!$E$192</f>
        <v>0</v>
      </c>
      <c r="D38" s="40">
        <f>Expenses!$E$286</f>
        <v>0</v>
      </c>
      <c r="E38" s="40">
        <f>Expenses!$E$400</f>
        <v>0</v>
      </c>
      <c r="F38" s="40">
        <f>Expenses!$E$499</f>
        <v>0</v>
      </c>
      <c r="G38" s="40">
        <f>Expenses!$E$588</f>
        <v>0</v>
      </c>
      <c r="H38" s="40">
        <f>Expenses!$E$678</f>
        <v>0</v>
      </c>
      <c r="I38" s="40">
        <f>Expenses!$E$779</f>
        <v>0</v>
      </c>
      <c r="J38" s="40">
        <f>Expenses!$E$870</f>
        <v>0</v>
      </c>
      <c r="K38" s="40">
        <f>Expenses!$E$970</f>
        <v>0</v>
      </c>
      <c r="L38" s="40">
        <f>Expenses!$E$1063</f>
        <v>0</v>
      </c>
      <c r="M38" s="40">
        <f>Expenses!$E$1155</f>
        <v>0</v>
      </c>
      <c r="N38" s="870"/>
      <c r="O38" s="10"/>
      <c r="P38" s="518" t="s">
        <v>389</v>
      </c>
      <c r="Q38" s="119">
        <f t="shared" si="12"/>
        <v>0</v>
      </c>
      <c r="R38" s="50">
        <f t="shared" si="13"/>
        <v>0</v>
      </c>
    </row>
    <row r="39" spans="1:18" ht="30" customHeight="1" x14ac:dyDescent="0.25">
      <c r="A39" s="518" t="s">
        <v>395</v>
      </c>
      <c r="B39" s="40">
        <f>Expenses!$E$87</f>
        <v>0</v>
      </c>
      <c r="C39" s="40">
        <f>Expenses!$E$193</f>
        <v>0</v>
      </c>
      <c r="D39" s="40">
        <f>Expenses!$E$287</f>
        <v>0</v>
      </c>
      <c r="E39" s="40">
        <f>Expenses!$E$401</f>
        <v>0</v>
      </c>
      <c r="F39" s="40">
        <f>Expenses!$E$500</f>
        <v>0</v>
      </c>
      <c r="G39" s="40">
        <f>Expenses!$E$589</f>
        <v>0</v>
      </c>
      <c r="H39" s="40">
        <f>Expenses!$E$679</f>
        <v>0</v>
      </c>
      <c r="I39" s="40">
        <f>Expenses!$E$780</f>
        <v>0</v>
      </c>
      <c r="J39" s="40">
        <f>Expenses!$E$871</f>
        <v>0</v>
      </c>
      <c r="K39" s="40">
        <f>Expenses!$E$971</f>
        <v>0</v>
      </c>
      <c r="L39" s="40">
        <f>Expenses!$E$1064</f>
        <v>0</v>
      </c>
      <c r="M39" s="40">
        <f>Expenses!$E$1156</f>
        <v>0</v>
      </c>
      <c r="N39" s="870"/>
      <c r="O39" s="10"/>
      <c r="P39" s="518" t="s">
        <v>390</v>
      </c>
      <c r="Q39" s="119">
        <f t="shared" si="12"/>
        <v>0</v>
      </c>
      <c r="R39" s="50">
        <f t="shared" si="13"/>
        <v>0</v>
      </c>
    </row>
    <row r="40" spans="1:18" ht="31.5" x14ac:dyDescent="0.25">
      <c r="A40" s="518" t="s">
        <v>391</v>
      </c>
      <c r="B40" s="40">
        <f>Expenses!$E$88</f>
        <v>40.099999999999994</v>
      </c>
      <c r="C40" s="40">
        <f>Expenses!$E$194</f>
        <v>0</v>
      </c>
      <c r="D40" s="40">
        <f>Expenses!$E$288</f>
        <v>0</v>
      </c>
      <c r="E40" s="40">
        <f>Expenses!$E$402</f>
        <v>0</v>
      </c>
      <c r="F40" s="40">
        <f>Expenses!$E$501</f>
        <v>0</v>
      </c>
      <c r="G40" s="40">
        <f>Expenses!$E$590</f>
        <v>0</v>
      </c>
      <c r="H40" s="40">
        <f>Expenses!$E$680</f>
        <v>0</v>
      </c>
      <c r="I40" s="40">
        <f>Expenses!$E$781</f>
        <v>0</v>
      </c>
      <c r="J40" s="40">
        <f>Expenses!$E$872</f>
        <v>0</v>
      </c>
      <c r="K40" s="40">
        <f>Expenses!$E$972</f>
        <v>0</v>
      </c>
      <c r="L40" s="40">
        <f>Expenses!$E$1065</f>
        <v>0</v>
      </c>
      <c r="M40" s="40">
        <f>Expenses!$E$1157</f>
        <v>0</v>
      </c>
      <c r="N40" s="870"/>
      <c r="O40" s="10"/>
      <c r="P40" s="518" t="s">
        <v>391</v>
      </c>
      <c r="Q40" s="119">
        <f t="shared" si="12"/>
        <v>40.099999999999994</v>
      </c>
      <c r="R40" s="50">
        <f t="shared" si="13"/>
        <v>3.3416666666666663</v>
      </c>
    </row>
    <row r="41" spans="1:18" ht="31.5" x14ac:dyDescent="0.25">
      <c r="A41" s="518" t="s">
        <v>36</v>
      </c>
      <c r="B41" s="40">
        <f>Expenses!$E89</f>
        <v>0</v>
      </c>
      <c r="C41" s="40">
        <f>Expenses!$E$195</f>
        <v>0</v>
      </c>
      <c r="D41" s="40">
        <f>Expenses!$E$289</f>
        <v>0</v>
      </c>
      <c r="E41" s="40">
        <f>Expenses!$E$403</f>
        <v>0</v>
      </c>
      <c r="F41" s="40">
        <f>Expenses!$E$502</f>
        <v>0</v>
      </c>
      <c r="G41" s="40">
        <f>Expenses!$E$591</f>
        <v>0</v>
      </c>
      <c r="H41" s="40">
        <f>Expenses!$E$681</f>
        <v>0</v>
      </c>
      <c r="I41" s="40">
        <f>Expenses!$E$782</f>
        <v>0</v>
      </c>
      <c r="J41" s="40">
        <f>Expenses!$E$873</f>
        <v>0</v>
      </c>
      <c r="K41" s="40">
        <f>Expenses!$E$973</f>
        <v>0</v>
      </c>
      <c r="L41" s="40">
        <f>Expenses!$E$1066</f>
        <v>0</v>
      </c>
      <c r="M41" s="40">
        <f>Expenses!$E$1158</f>
        <v>0</v>
      </c>
      <c r="N41" s="870"/>
      <c r="O41" s="10"/>
      <c r="P41" s="540" t="s">
        <v>36</v>
      </c>
      <c r="Q41" s="42">
        <f t="shared" si="12"/>
        <v>0</v>
      </c>
      <c r="R41" s="40">
        <f t="shared" si="13"/>
        <v>0</v>
      </c>
    </row>
    <row r="42" spans="1:18" ht="16.5" thickBot="1" x14ac:dyDescent="0.3">
      <c r="A42" s="518" t="s">
        <v>37</v>
      </c>
      <c r="B42" s="40">
        <f>Expenses!$E$90</f>
        <v>395.44</v>
      </c>
      <c r="C42" s="40">
        <f>Expenses!$E$196</f>
        <v>0</v>
      </c>
      <c r="D42" s="40">
        <f>Expenses!$E$290</f>
        <v>0</v>
      </c>
      <c r="E42" s="40">
        <f>Expenses!$E$404</f>
        <v>0</v>
      </c>
      <c r="F42" s="40">
        <f>Expenses!$E$503</f>
        <v>0</v>
      </c>
      <c r="G42" s="40">
        <f>Expenses!$E$592</f>
        <v>0</v>
      </c>
      <c r="H42" s="40">
        <f>Expenses!$E$682</f>
        <v>0</v>
      </c>
      <c r="I42" s="40">
        <f>Expenses!$E$783</f>
        <v>0</v>
      </c>
      <c r="J42" s="40">
        <f>Expenses!$E$874</f>
        <v>0</v>
      </c>
      <c r="K42" s="40">
        <f>Expenses!$E$974</f>
        <v>0</v>
      </c>
      <c r="L42" s="40">
        <f>Expenses!$E$1067</f>
        <v>0</v>
      </c>
      <c r="M42" s="40">
        <f>Expenses!$E$1159</f>
        <v>0</v>
      </c>
      <c r="N42" s="870"/>
      <c r="O42" s="10"/>
      <c r="P42" s="541" t="s">
        <v>37</v>
      </c>
      <c r="Q42" s="159">
        <f t="shared" si="12"/>
        <v>395.44</v>
      </c>
      <c r="R42" s="542">
        <f t="shared" si="13"/>
        <v>32.953333333333333</v>
      </c>
    </row>
    <row r="43" spans="1:18" ht="19.5" thickBot="1" x14ac:dyDescent="0.35">
      <c r="A43" s="211" t="s">
        <v>38</v>
      </c>
      <c r="B43" s="66">
        <f t="shared" ref="B43:M43" si="14">SUM(B37:B42)</f>
        <v>435.53999999999996</v>
      </c>
      <c r="C43" s="66">
        <f t="shared" si="14"/>
        <v>0</v>
      </c>
      <c r="D43" s="66">
        <f t="shared" si="14"/>
        <v>0</v>
      </c>
      <c r="E43" s="66">
        <f t="shared" si="14"/>
        <v>0</v>
      </c>
      <c r="F43" s="66">
        <f t="shared" si="14"/>
        <v>0</v>
      </c>
      <c r="G43" s="66">
        <f t="shared" si="14"/>
        <v>0</v>
      </c>
      <c r="H43" s="66">
        <f t="shared" si="14"/>
        <v>0</v>
      </c>
      <c r="I43" s="66">
        <f t="shared" si="14"/>
        <v>0</v>
      </c>
      <c r="J43" s="66">
        <f t="shared" si="14"/>
        <v>0</v>
      </c>
      <c r="K43" s="66">
        <f t="shared" si="14"/>
        <v>0</v>
      </c>
      <c r="L43" s="66">
        <f t="shared" si="14"/>
        <v>0</v>
      </c>
      <c r="M43" s="66">
        <f t="shared" si="14"/>
        <v>0</v>
      </c>
      <c r="N43" s="875"/>
      <c r="O43" s="10"/>
      <c r="P43" s="252" t="s">
        <v>340</v>
      </c>
      <c r="Q43" s="506">
        <f t="shared" si="12"/>
        <v>435.53999999999996</v>
      </c>
      <c r="R43" s="506">
        <f t="shared" si="13"/>
        <v>36.294999999999995</v>
      </c>
    </row>
    <row r="44" spans="1:18" ht="18.75" x14ac:dyDescent="0.3">
      <c r="A44" s="30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875"/>
      <c r="O44" s="10"/>
      <c r="P44" s="310"/>
      <c r="Q44" s="309"/>
      <c r="R44" s="309"/>
    </row>
    <row r="45" spans="1:18" ht="16.5" thickBot="1" x14ac:dyDescent="0.3">
      <c r="A45" s="490"/>
      <c r="B45" s="64"/>
      <c r="C45" s="65"/>
      <c r="D45" s="67"/>
      <c r="E45" s="67"/>
      <c r="F45" s="67"/>
      <c r="G45" s="67"/>
      <c r="H45" s="62"/>
      <c r="I45" s="67"/>
      <c r="J45" s="67"/>
      <c r="K45" s="62"/>
      <c r="L45" s="67"/>
      <c r="M45" s="67"/>
      <c r="N45" s="875"/>
      <c r="O45" s="11"/>
      <c r="P45" s="1122"/>
      <c r="Q45" s="1123"/>
      <c r="R45" s="1124"/>
    </row>
    <row r="46" spans="1:18" ht="19.5" thickBot="1" x14ac:dyDescent="0.35">
      <c r="A46" s="524" t="s">
        <v>41</v>
      </c>
      <c r="B46" s="63">
        <f t="shared" ref="B46:M46" si="15">SUM(B26+B34+B43)</f>
        <v>2343.9299999999998</v>
      </c>
      <c r="C46" s="63">
        <f t="shared" si="15"/>
        <v>241.61999999999998</v>
      </c>
      <c r="D46" s="63">
        <f t="shared" si="15"/>
        <v>0</v>
      </c>
      <c r="E46" s="63">
        <f t="shared" si="15"/>
        <v>0</v>
      </c>
      <c r="F46" s="63">
        <f t="shared" si="15"/>
        <v>0</v>
      </c>
      <c r="G46" s="63">
        <f t="shared" si="15"/>
        <v>0</v>
      </c>
      <c r="H46" s="63">
        <f t="shared" si="15"/>
        <v>0</v>
      </c>
      <c r="I46" s="63">
        <f t="shared" si="15"/>
        <v>0</v>
      </c>
      <c r="J46" s="63">
        <f t="shared" si="15"/>
        <v>0</v>
      </c>
      <c r="K46" s="63">
        <f t="shared" si="15"/>
        <v>0</v>
      </c>
      <c r="L46" s="63">
        <f t="shared" si="15"/>
        <v>0</v>
      </c>
      <c r="M46" s="63">
        <f t="shared" si="15"/>
        <v>0</v>
      </c>
      <c r="N46" s="956"/>
      <c r="O46" s="11"/>
      <c r="P46" s="311" t="s">
        <v>73</v>
      </c>
      <c r="Q46" s="543">
        <f>SUM(B46:M46)</f>
        <v>2585.5499999999997</v>
      </c>
      <c r="R46" s="543">
        <f>SUM(Q46/12)</f>
        <v>215.46249999999998</v>
      </c>
    </row>
    <row r="47" spans="1:18" ht="16.5" thickBot="1" x14ac:dyDescent="0.3">
      <c r="A47" s="1115"/>
      <c r="B47" s="1116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7"/>
      <c r="N47" s="877"/>
      <c r="P47" s="1121"/>
      <c r="Q47" s="1116"/>
      <c r="R47" s="1117"/>
    </row>
    <row r="48" spans="1:18" s="8" customFormat="1" ht="19.5" thickBot="1" x14ac:dyDescent="0.35">
      <c r="A48" s="525" t="s">
        <v>64</v>
      </c>
      <c r="B48" s="76">
        <f>SUM(B12-B46)</f>
        <v>756.27</v>
      </c>
      <c r="C48" s="76">
        <f t="shared" ref="C48:M48" si="16">C12-C46</f>
        <v>1150.8600000000001</v>
      </c>
      <c r="D48" s="76">
        <f t="shared" si="16"/>
        <v>0</v>
      </c>
      <c r="E48" s="76">
        <f t="shared" si="16"/>
        <v>0</v>
      </c>
      <c r="F48" s="76">
        <f t="shared" si="16"/>
        <v>0</v>
      </c>
      <c r="G48" s="76">
        <f t="shared" si="16"/>
        <v>0</v>
      </c>
      <c r="H48" s="76">
        <f t="shared" si="16"/>
        <v>0</v>
      </c>
      <c r="I48" s="76">
        <f t="shared" si="16"/>
        <v>0</v>
      </c>
      <c r="J48" s="76">
        <f t="shared" si="16"/>
        <v>0</v>
      </c>
      <c r="K48" s="76">
        <f t="shared" si="16"/>
        <v>0</v>
      </c>
      <c r="L48" s="76">
        <f t="shared" si="16"/>
        <v>0</v>
      </c>
      <c r="M48" s="76">
        <f t="shared" si="16"/>
        <v>0</v>
      </c>
      <c r="N48" s="888"/>
      <c r="O48" s="887"/>
      <c r="P48" s="312" t="s">
        <v>64</v>
      </c>
      <c r="Q48" s="544">
        <f>SUM(B48:M48)</f>
        <v>1907.13</v>
      </c>
      <c r="R48" s="545">
        <f>SUM(Q48/12)</f>
        <v>158.92750000000001</v>
      </c>
    </row>
    <row r="49" spans="1:17" ht="16.5" thickBot="1" x14ac:dyDescent="0.3">
      <c r="Q49" s="10"/>
    </row>
    <row r="50" spans="1:17" ht="36.75" customHeight="1" thickBot="1" x14ac:dyDescent="0.35">
      <c r="A50" s="177" t="s">
        <v>74</v>
      </c>
      <c r="B50" s="52" t="s">
        <v>8</v>
      </c>
      <c r="C50" s="53" t="s">
        <v>9</v>
      </c>
      <c r="D50" s="53" t="s">
        <v>10</v>
      </c>
      <c r="E50" s="53" t="s">
        <v>11</v>
      </c>
      <c r="F50" s="53" t="s">
        <v>12</v>
      </c>
      <c r="G50" s="53" t="s">
        <v>13</v>
      </c>
      <c r="H50" s="53" t="s">
        <v>14</v>
      </c>
      <c r="I50" s="53" t="s">
        <v>15</v>
      </c>
      <c r="J50" s="53" t="s">
        <v>16</v>
      </c>
      <c r="K50" s="53" t="s">
        <v>17</v>
      </c>
      <c r="L50" s="53" t="s">
        <v>18</v>
      </c>
      <c r="M50" s="53" t="s">
        <v>19</v>
      </c>
      <c r="N50" s="878"/>
      <c r="P50" s="176" t="s">
        <v>802</v>
      </c>
      <c r="Q50" s="157" t="s">
        <v>74</v>
      </c>
    </row>
    <row r="51" spans="1:17" ht="39.75" customHeight="1" thickBot="1" x14ac:dyDescent="0.35">
      <c r="A51" s="177" t="s">
        <v>687</v>
      </c>
      <c r="B51" s="81">
        <f>SUM(9306.3+B12)-(Expenses!$E$49+Expenses!$E$55)</f>
        <v>10868.56</v>
      </c>
      <c r="C51" s="81">
        <f>SUM(B51+C12)-(Expenses!$E$155+Expenses!$E$161)</f>
        <v>11455.05</v>
      </c>
      <c r="D51" s="81">
        <f>SUM(C51+D12)-(Expenses!$E$249+Expenses!$E$255)</f>
        <v>11455.05</v>
      </c>
      <c r="E51" s="81">
        <f>SUM(D51+E12)-(Expenses!$E$363+Expenses!$E$369)</f>
        <v>11455.05</v>
      </c>
      <c r="F51" s="81">
        <f>SUM(E51+F12)-(Expenses!$E$462+Expenses!E$468)</f>
        <v>11455.05</v>
      </c>
      <c r="G51" s="81">
        <f>SUM(F51+G12)-(Expenses!$E$551+Expenses!E$557)</f>
        <v>11455.05</v>
      </c>
      <c r="H51" s="81">
        <f>SUM(G51+H12)-(Expenses!$E$641+Expenses!$E$647)</f>
        <v>11455.05</v>
      </c>
      <c r="I51" s="932">
        <f>SUM(H51+I12)-(Expenses!$E$742+Expenses!$E$748)</f>
        <v>11455.05</v>
      </c>
      <c r="J51" s="932">
        <f>SUM(I51+J12)-(Expenses!$E$833+Expenses!$E$839)</f>
        <v>11455.05</v>
      </c>
      <c r="K51" s="932">
        <f>SUM(J51+K12)-(Expenses!$E$933+Expenses!$E$939)</f>
        <v>11455.05</v>
      </c>
      <c r="L51" s="932">
        <f>SUM(K51+L12)-(Expenses!$E$1026+Expenses!$E$1032)</f>
        <v>11455.05</v>
      </c>
      <c r="M51" s="932">
        <f>SUM(L51+M12)-(Expenses!$E$1118+Expenses!$E$1124)</f>
        <v>11455.05</v>
      </c>
      <c r="N51" s="890"/>
      <c r="O51" s="889" t="s">
        <v>74</v>
      </c>
      <c r="P51" s="176" t="s">
        <v>800</v>
      </c>
      <c r="Q51" s="253">
        <f>SUM(M51)</f>
        <v>11455.05</v>
      </c>
    </row>
    <row r="52" spans="1:17" ht="19.5" thickBot="1" x14ac:dyDescent="0.35">
      <c r="A52" s="422" t="s">
        <v>144</v>
      </c>
      <c r="B52" s="395">
        <f>('Monthly Report'!$B$37)</f>
        <v>0</v>
      </c>
      <c r="C52" s="395">
        <f>('Monthly Report'!$B$75)</f>
        <v>0</v>
      </c>
      <c r="D52" s="395">
        <f>('Monthly Report'!$B$115)</f>
        <v>0</v>
      </c>
      <c r="E52" s="395">
        <f>('Monthly Report'!$B$154)</f>
        <v>0</v>
      </c>
      <c r="F52" s="395">
        <f>('Monthly Report'!$B$193)</f>
        <v>0</v>
      </c>
      <c r="G52" s="395">
        <f>('Monthly Report'!$B$232)</f>
        <v>0</v>
      </c>
      <c r="H52" s="395">
        <f>('Monthly Report'!$B$271)</f>
        <v>0</v>
      </c>
      <c r="I52" s="395">
        <f>('Monthly Report'!$B$312)</f>
        <v>0</v>
      </c>
      <c r="J52" s="395">
        <f>('Monthly Report'!$B$352)</f>
        <v>0</v>
      </c>
      <c r="K52" s="395">
        <f>('Monthly Report'!$B$392)</f>
        <v>0</v>
      </c>
      <c r="L52" s="395">
        <f>('Monthly Report'!$B$432)</f>
        <v>0</v>
      </c>
      <c r="M52" s="395">
        <f>('Monthly Report'!$B$472)</f>
        <v>0</v>
      </c>
      <c r="N52" s="879"/>
    </row>
    <row r="53" spans="1:17" ht="19.5" thickBot="1" x14ac:dyDescent="0.35">
      <c r="A53" s="422" t="s">
        <v>585</v>
      </c>
      <c r="B53" s="395">
        <f>SUM('Monthly Report'!$E$37)</f>
        <v>805.99</v>
      </c>
      <c r="C53" s="395">
        <f>SUM('Monthly Report'!$E$76)</f>
        <v>241.61999999999998</v>
      </c>
      <c r="D53" s="395">
        <f>SUM('Monthly Report'!$E$116)</f>
        <v>0</v>
      </c>
      <c r="E53" s="395">
        <f>SUM('Monthly Report'!$E$155)</f>
        <v>0</v>
      </c>
      <c r="F53" s="395">
        <f>SUM('Monthly Report'!$E$194)</f>
        <v>0</v>
      </c>
      <c r="G53" s="395">
        <f>SUM('Monthly Report'!$E$233)</f>
        <v>0</v>
      </c>
      <c r="H53" s="395">
        <f>SUM('Monthly Report'!$E$272)</f>
        <v>0</v>
      </c>
      <c r="I53" s="395">
        <f>SUM('Monthly Report'!$E$313)</f>
        <v>0</v>
      </c>
      <c r="J53" s="395">
        <f>SUM('Monthly Report'!$E$353)</f>
        <v>0</v>
      </c>
      <c r="K53" s="395">
        <f>SUM('Monthly Report'!$E$393)</f>
        <v>0</v>
      </c>
      <c r="L53" s="395">
        <f>SUM('Monthly Report'!$E$433)</f>
        <v>0</v>
      </c>
      <c r="M53" s="395">
        <f>SUM('Monthly Report'!$E$473)</f>
        <v>0</v>
      </c>
      <c r="N53" s="879"/>
    </row>
    <row r="54" spans="1:17" ht="19.5" thickBot="1" x14ac:dyDescent="0.35">
      <c r="A54" s="422" t="s">
        <v>586</v>
      </c>
      <c r="B54" s="157">
        <f t="shared" ref="B54:M54" si="17">SUM(B51)-(B52+B53)</f>
        <v>10062.57</v>
      </c>
      <c r="C54" s="157">
        <f t="shared" si="17"/>
        <v>11213.429999999998</v>
      </c>
      <c r="D54" s="157">
        <f t="shared" si="17"/>
        <v>11455.05</v>
      </c>
      <c r="E54" s="157">
        <f t="shared" si="17"/>
        <v>11455.05</v>
      </c>
      <c r="F54" s="157">
        <f t="shared" si="17"/>
        <v>11455.05</v>
      </c>
      <c r="G54" s="157">
        <f t="shared" si="17"/>
        <v>11455.05</v>
      </c>
      <c r="H54" s="157">
        <f t="shared" si="17"/>
        <v>11455.05</v>
      </c>
      <c r="I54" s="157">
        <f t="shared" si="17"/>
        <v>11455.05</v>
      </c>
      <c r="J54" s="157">
        <f t="shared" si="17"/>
        <v>11455.05</v>
      </c>
      <c r="K54" s="157">
        <f t="shared" si="17"/>
        <v>11455.05</v>
      </c>
      <c r="L54" s="157">
        <f t="shared" si="17"/>
        <v>11455.05</v>
      </c>
      <c r="M54" s="157">
        <f t="shared" si="17"/>
        <v>11455.05</v>
      </c>
      <c r="N54" s="871"/>
    </row>
    <row r="56" spans="1:17" ht="16.5" thickBot="1" x14ac:dyDescent="0.3"/>
    <row r="57" spans="1:17" ht="56.25" customHeight="1" thickBot="1" x14ac:dyDescent="0.3">
      <c r="A57" s="82" t="s">
        <v>801</v>
      </c>
      <c r="B57" s="52" t="s">
        <v>8</v>
      </c>
      <c r="C57" s="79" t="s">
        <v>9</v>
      </c>
      <c r="D57" s="79" t="s">
        <v>10</v>
      </c>
      <c r="E57" s="79" t="s">
        <v>11</v>
      </c>
      <c r="F57" s="79" t="s">
        <v>12</v>
      </c>
      <c r="G57" s="79" t="s">
        <v>13</v>
      </c>
      <c r="H57" s="79" t="s">
        <v>14</v>
      </c>
      <c r="I57" s="79" t="s">
        <v>15</v>
      </c>
      <c r="J57" s="79" t="s">
        <v>16</v>
      </c>
      <c r="K57" s="79" t="s">
        <v>17</v>
      </c>
      <c r="L57" s="79" t="s">
        <v>18</v>
      </c>
      <c r="M57" s="79" t="s">
        <v>19</v>
      </c>
      <c r="N57" s="867"/>
      <c r="P57" s="1113" t="s">
        <v>730</v>
      </c>
      <c r="Q57" s="1114"/>
    </row>
    <row r="58" spans="1:17" ht="19.5" thickBot="1" x14ac:dyDescent="0.35">
      <c r="A58" s="176" t="s">
        <v>800</v>
      </c>
      <c r="B58" s="674">
        <f>SUM(9306.3+B12)-(Expenses!$E$49+Expenses!$E$55)</f>
        <v>10868.56</v>
      </c>
      <c r="C58" s="728">
        <f>SUM(B58+C12)-(Expenses!$E$155+Expenses!E$161)</f>
        <v>11455.05</v>
      </c>
      <c r="D58" s="728">
        <f>SUM(C58+D12)-(Expenses!$E$249+Expenses!E$255)</f>
        <v>11455.05</v>
      </c>
      <c r="E58" s="674">
        <f>SUM(D58+E12)-(Expenses!$E$363+Expenses!$E$369)</f>
        <v>11455.05</v>
      </c>
      <c r="F58" s="674">
        <f>SUM(E58+F12)-(Expenses!$E$462+Expenses!$E$468)</f>
        <v>11455.05</v>
      </c>
      <c r="G58" s="674">
        <f>SUM(F58+G12)-(Expenses!$E$551+Expenses!$E$557)</f>
        <v>11455.05</v>
      </c>
      <c r="H58" s="674">
        <f>SUM(G58+H12)-(Expenses!$E$641+Expenses!$E$647)</f>
        <v>11455.05</v>
      </c>
      <c r="I58" s="728">
        <f>SUM(H58+I12)-(Expenses!$E$742+Expenses!$E$748)</f>
        <v>11455.05</v>
      </c>
      <c r="J58" s="728">
        <f>SUM(I58+J12)-(Expenses!$E$833+Expenses!$E$839)</f>
        <v>11455.05</v>
      </c>
      <c r="K58" s="728">
        <f>SUM(J58+K12)-(Expenses!$E$933+Expenses!$E$939)</f>
        <v>11455.05</v>
      </c>
      <c r="L58" s="728">
        <f>SUM(K58+L12)-(Expenses!$E$1026+Expenses!$E$1032)</f>
        <v>11455.05</v>
      </c>
      <c r="M58" s="728">
        <f>SUM(L58+M12)-(Expenses!$E$1118+Expenses!$E$1124)</f>
        <v>11455.05</v>
      </c>
      <c r="N58" s="880"/>
      <c r="P58" s="176" t="s">
        <v>360</v>
      </c>
      <c r="Q58" s="682">
        <f>SUM(Q46)</f>
        <v>2585.5499999999997</v>
      </c>
    </row>
    <row r="59" spans="1:17" ht="19.5" thickBot="1" x14ac:dyDescent="0.35">
      <c r="A59" s="176" t="s">
        <v>74</v>
      </c>
      <c r="B59" s="674" t="s">
        <v>74</v>
      </c>
      <c r="C59" s="674" t="s">
        <v>74</v>
      </c>
      <c r="D59" s="674" t="s">
        <v>74</v>
      </c>
      <c r="E59" s="674" t="s">
        <v>74</v>
      </c>
      <c r="F59" s="674" t="s">
        <v>74</v>
      </c>
      <c r="G59" s="674" t="s">
        <v>74</v>
      </c>
      <c r="H59" s="674" t="s">
        <v>74</v>
      </c>
      <c r="I59" s="674" t="s">
        <v>74</v>
      </c>
      <c r="J59" s="674" t="s">
        <v>74</v>
      </c>
      <c r="K59" s="674" t="s">
        <v>74</v>
      </c>
      <c r="L59" s="674" t="s">
        <v>74</v>
      </c>
      <c r="M59" s="674" t="s">
        <v>74</v>
      </c>
      <c r="N59" s="880"/>
      <c r="P59" s="176" t="s">
        <v>361</v>
      </c>
      <c r="Q59" s="683">
        <f>SUM(B62:M62)</f>
        <v>0</v>
      </c>
    </row>
    <row r="60" spans="1:17" ht="19.5" thickBot="1" x14ac:dyDescent="0.35">
      <c r="A60" s="657" t="s">
        <v>341</v>
      </c>
      <c r="B60" s="674">
        <f>SUM(B58:B59)</f>
        <v>10868.56</v>
      </c>
      <c r="C60" s="674">
        <f t="shared" ref="C60:M60" si="18">SUM(C58:C59)</f>
        <v>11455.05</v>
      </c>
      <c r="D60" s="674">
        <f t="shared" si="18"/>
        <v>11455.05</v>
      </c>
      <c r="E60" s="674">
        <f t="shared" si="18"/>
        <v>11455.05</v>
      </c>
      <c r="F60" s="674">
        <f t="shared" si="18"/>
        <v>11455.05</v>
      </c>
      <c r="G60" s="674">
        <f t="shared" si="18"/>
        <v>11455.05</v>
      </c>
      <c r="H60" s="674">
        <f t="shared" si="18"/>
        <v>11455.05</v>
      </c>
      <c r="I60" s="674">
        <f t="shared" si="18"/>
        <v>11455.05</v>
      </c>
      <c r="J60" s="674">
        <f t="shared" si="18"/>
        <v>11455.05</v>
      </c>
      <c r="K60" s="674">
        <f t="shared" si="18"/>
        <v>11455.05</v>
      </c>
      <c r="L60" s="674">
        <f t="shared" si="18"/>
        <v>11455.05</v>
      </c>
      <c r="M60" s="674">
        <f t="shared" si="18"/>
        <v>11455.05</v>
      </c>
      <c r="N60" s="880"/>
      <c r="P60" s="176" t="s">
        <v>362</v>
      </c>
      <c r="Q60" s="683">
        <f>SUM(Q58:Q59)</f>
        <v>2585.5499999999997</v>
      </c>
    </row>
    <row r="61" spans="1:17" ht="16.5" thickBot="1" x14ac:dyDescent="0.3"/>
    <row r="62" spans="1:17" ht="19.5" thickBot="1" x14ac:dyDescent="0.35">
      <c r="A62" s="176" t="s">
        <v>821</v>
      </c>
      <c r="B62" s="973">
        <f>(Expenses!$E$63)</f>
        <v>0</v>
      </c>
      <c r="C62" s="973">
        <f>(Expenses!$E$169)</f>
        <v>0</v>
      </c>
      <c r="D62" s="973">
        <f>(Expenses!$E$263)</f>
        <v>0</v>
      </c>
      <c r="E62" s="973">
        <f>(Expenses!$E$377)</f>
        <v>0</v>
      </c>
      <c r="F62" s="973">
        <f>(Expenses!$E$476)</f>
        <v>0</v>
      </c>
      <c r="G62" s="973">
        <f>(Expenses!$E$565)</f>
        <v>0</v>
      </c>
      <c r="H62" s="973">
        <f>(Expenses!$E$655)</f>
        <v>0</v>
      </c>
      <c r="I62" s="973">
        <f>(Expenses!$E$756)</f>
        <v>0</v>
      </c>
      <c r="J62" s="973">
        <f>(Expenses!$E$847)</f>
        <v>0</v>
      </c>
      <c r="K62" s="973">
        <f>(Expenses!$E$947)</f>
        <v>0</v>
      </c>
      <c r="L62" s="973">
        <f>(Expenses!$E$1040)</f>
        <v>0</v>
      </c>
      <c r="M62" s="973">
        <f>(Expenses!$E$1132)</f>
        <v>0</v>
      </c>
      <c r="N62" s="881"/>
      <c r="O62" s="681"/>
      <c r="P62" s="176" t="s">
        <v>363</v>
      </c>
      <c r="Q62" s="682">
        <f>SUM(Q12)</f>
        <v>4492.68</v>
      </c>
    </row>
    <row r="63" spans="1:17" ht="19.5" thickBot="1" x14ac:dyDescent="0.35">
      <c r="A63" s="684"/>
      <c r="B63" s="681"/>
      <c r="C63" s="681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81"/>
      <c r="P63" s="176" t="s">
        <v>364</v>
      </c>
      <c r="Q63" s="683">
        <f>SUM(A51)</f>
        <v>0</v>
      </c>
    </row>
    <row r="64" spans="1:17" ht="19.5" thickBot="1" x14ac:dyDescent="0.35">
      <c r="A64" s="176" t="s">
        <v>365</v>
      </c>
      <c r="B64" s="922">
        <v>0</v>
      </c>
      <c r="C64" s="922">
        <v>0</v>
      </c>
      <c r="D64" s="922">
        <v>0</v>
      </c>
      <c r="E64" s="922">
        <v>0</v>
      </c>
      <c r="F64" s="922">
        <v>0</v>
      </c>
      <c r="G64" s="922">
        <v>0</v>
      </c>
      <c r="H64" s="922">
        <v>0</v>
      </c>
      <c r="I64" s="922">
        <v>0</v>
      </c>
      <c r="J64" s="922">
        <v>0</v>
      </c>
      <c r="K64" s="959">
        <v>0</v>
      </c>
      <c r="L64" s="922">
        <v>0</v>
      </c>
      <c r="M64" s="922">
        <v>0</v>
      </c>
      <c r="N64" s="882"/>
      <c r="O64" s="681"/>
      <c r="P64" s="176" t="s">
        <v>363</v>
      </c>
      <c r="Q64" s="682">
        <f>SUM(Q62:Q63)</f>
        <v>4492.68</v>
      </c>
    </row>
    <row r="65" spans="1:17" ht="19.5" thickBot="1" x14ac:dyDescent="0.35">
      <c r="A65" s="685" t="s">
        <v>366</v>
      </c>
      <c r="B65" s="953">
        <f>SUM(B64*0.5)</f>
        <v>0</v>
      </c>
      <c r="C65" s="953">
        <f t="shared" ref="C65:M65" si="19">SUM(C64*0.5)</f>
        <v>0</v>
      </c>
      <c r="D65" s="953">
        <f t="shared" si="19"/>
        <v>0</v>
      </c>
      <c r="E65" s="953">
        <f t="shared" si="19"/>
        <v>0</v>
      </c>
      <c r="F65" s="953">
        <f t="shared" si="19"/>
        <v>0</v>
      </c>
      <c r="G65" s="953">
        <f t="shared" si="19"/>
        <v>0</v>
      </c>
      <c r="H65" s="953">
        <f t="shared" si="19"/>
        <v>0</v>
      </c>
      <c r="I65" s="953">
        <f t="shared" si="19"/>
        <v>0</v>
      </c>
      <c r="J65" s="953">
        <f t="shared" si="19"/>
        <v>0</v>
      </c>
      <c r="K65" s="953">
        <f t="shared" si="19"/>
        <v>0</v>
      </c>
      <c r="L65" s="953">
        <f t="shared" si="19"/>
        <v>0</v>
      </c>
      <c r="M65" s="953">
        <f t="shared" si="19"/>
        <v>0</v>
      </c>
      <c r="N65" s="883"/>
      <c r="O65" s="681"/>
      <c r="P65" s="687" t="s">
        <v>74</v>
      </c>
      <c r="Q65" s="688" t="s">
        <v>74</v>
      </c>
    </row>
    <row r="66" spans="1:17" ht="20.25" thickTop="1" thickBot="1" x14ac:dyDescent="0.35">
      <c r="A66" s="685" t="s">
        <v>367</v>
      </c>
      <c r="B66" s="953">
        <v>0</v>
      </c>
      <c r="C66" s="953">
        <v>0</v>
      </c>
      <c r="D66" s="953">
        <v>0</v>
      </c>
      <c r="E66" s="953">
        <v>0</v>
      </c>
      <c r="F66" s="953">
        <v>0</v>
      </c>
      <c r="G66" s="953">
        <v>0</v>
      </c>
      <c r="H66" s="953">
        <v>0</v>
      </c>
      <c r="I66" s="953">
        <v>0</v>
      </c>
      <c r="J66" s="953">
        <v>0</v>
      </c>
      <c r="K66" s="953">
        <v>0</v>
      </c>
      <c r="L66" s="953">
        <v>0</v>
      </c>
      <c r="M66" s="953">
        <v>0</v>
      </c>
      <c r="N66" s="861"/>
      <c r="O66" s="681"/>
      <c r="P66" s="1149" t="s">
        <v>786</v>
      </c>
      <c r="Q66" s="1150"/>
    </row>
    <row r="67" spans="1:17" ht="19.5" thickBot="1" x14ac:dyDescent="0.35">
      <c r="A67" s="176" t="s">
        <v>577</v>
      </c>
      <c r="B67" s="953">
        <f t="shared" ref="B67:L67" si="20">SUM(B66*25)</f>
        <v>0</v>
      </c>
      <c r="C67" s="953">
        <f t="shared" si="20"/>
        <v>0</v>
      </c>
      <c r="D67" s="953">
        <f t="shared" si="20"/>
        <v>0</v>
      </c>
      <c r="E67" s="953">
        <f t="shared" si="20"/>
        <v>0</v>
      </c>
      <c r="F67" s="953">
        <f t="shared" si="20"/>
        <v>0</v>
      </c>
      <c r="G67" s="953">
        <f t="shared" si="20"/>
        <v>0</v>
      </c>
      <c r="H67" s="953">
        <f t="shared" si="20"/>
        <v>0</v>
      </c>
      <c r="I67" s="953">
        <f t="shared" si="20"/>
        <v>0</v>
      </c>
      <c r="J67" s="953">
        <f t="shared" si="20"/>
        <v>0</v>
      </c>
      <c r="K67" s="953">
        <f t="shared" si="20"/>
        <v>0</v>
      </c>
      <c r="L67" s="953">
        <f t="shared" si="20"/>
        <v>0</v>
      </c>
      <c r="M67" s="953">
        <f>SUM(M66*25)</f>
        <v>0</v>
      </c>
      <c r="N67" s="883"/>
      <c r="O67" s="681"/>
      <c r="P67" s="1067" t="s">
        <v>352</v>
      </c>
      <c r="Q67" s="1068">
        <v>9306.2999999999993</v>
      </c>
    </row>
    <row r="68" spans="1:17" ht="19.5" thickBot="1" x14ac:dyDescent="0.35">
      <c r="A68" s="176" t="s">
        <v>820</v>
      </c>
      <c r="B68" s="953">
        <v>0</v>
      </c>
      <c r="C68" s="953">
        <v>0</v>
      </c>
      <c r="D68" s="953">
        <v>0</v>
      </c>
      <c r="E68" s="953">
        <v>0</v>
      </c>
      <c r="F68" s="953">
        <v>0</v>
      </c>
      <c r="G68" s="953">
        <v>0</v>
      </c>
      <c r="H68" s="953">
        <v>0</v>
      </c>
      <c r="I68" s="953">
        <v>0</v>
      </c>
      <c r="J68" s="953">
        <v>0</v>
      </c>
      <c r="K68" s="953">
        <v>0</v>
      </c>
      <c r="L68" s="953">
        <v>0</v>
      </c>
      <c r="M68" s="953">
        <v>0</v>
      </c>
      <c r="N68" s="883"/>
      <c r="O68" s="681"/>
      <c r="P68" s="176" t="s">
        <v>43</v>
      </c>
      <c r="Q68" s="157">
        <v>0</v>
      </c>
    </row>
    <row r="69" spans="1:17" ht="19.5" thickBot="1" x14ac:dyDescent="0.35">
      <c r="A69" s="176" t="s">
        <v>568</v>
      </c>
      <c r="B69" s="953">
        <v>0</v>
      </c>
      <c r="C69" s="953">
        <v>0</v>
      </c>
      <c r="D69" s="953">
        <v>0</v>
      </c>
      <c r="E69" s="953">
        <v>0</v>
      </c>
      <c r="F69" s="953">
        <v>0</v>
      </c>
      <c r="G69" s="953">
        <v>0</v>
      </c>
      <c r="H69" s="953">
        <v>0</v>
      </c>
      <c r="I69" s="953">
        <v>0</v>
      </c>
      <c r="J69" s="953">
        <v>0</v>
      </c>
      <c r="K69" s="953">
        <v>0</v>
      </c>
      <c r="L69" s="953">
        <v>0</v>
      </c>
      <c r="M69" s="953">
        <v>0</v>
      </c>
      <c r="N69" s="885"/>
      <c r="O69" s="681"/>
      <c r="P69" s="657" t="s">
        <v>341</v>
      </c>
      <c r="Q69" s="157">
        <f>SUM(Q67:Q68)</f>
        <v>9306.2999999999993</v>
      </c>
    </row>
    <row r="70" spans="1:17" ht="19.5" thickBot="1" x14ac:dyDescent="0.35">
      <c r="A70" s="178" t="s">
        <v>578</v>
      </c>
      <c r="B70" s="395">
        <f t="shared" ref="B70:M70" si="21">SUM(B66:B69)</f>
        <v>0</v>
      </c>
      <c r="C70" s="395">
        <f t="shared" si="21"/>
        <v>0</v>
      </c>
      <c r="D70" s="395">
        <f t="shared" si="21"/>
        <v>0</v>
      </c>
      <c r="E70" s="395">
        <f t="shared" si="21"/>
        <v>0</v>
      </c>
      <c r="F70" s="395">
        <f t="shared" si="21"/>
        <v>0</v>
      </c>
      <c r="G70" s="395">
        <f t="shared" si="21"/>
        <v>0</v>
      </c>
      <c r="H70" s="395">
        <f t="shared" si="21"/>
        <v>0</v>
      </c>
      <c r="I70" s="395">
        <f t="shared" si="21"/>
        <v>0</v>
      </c>
      <c r="J70" s="395">
        <f t="shared" si="21"/>
        <v>0</v>
      </c>
      <c r="K70" s="395">
        <f t="shared" si="21"/>
        <v>0</v>
      </c>
      <c r="L70" s="395">
        <f t="shared" si="21"/>
        <v>0</v>
      </c>
      <c r="M70" s="395">
        <f t="shared" si="21"/>
        <v>0</v>
      </c>
      <c r="N70" s="883"/>
      <c r="O70" s="681"/>
      <c r="P70" s="684"/>
      <c r="Q70" s="689"/>
    </row>
    <row r="71" spans="1:17" ht="20.25" thickTop="1" thickBot="1" x14ac:dyDescent="0.35">
      <c r="A71" s="684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1111" t="s">
        <v>812</v>
      </c>
      <c r="Q71" s="1112"/>
    </row>
    <row r="72" spans="1:17" ht="57.75" customHeight="1" thickTop="1" thickBot="1" x14ac:dyDescent="0.35">
      <c r="A72" s="79" t="s">
        <v>575</v>
      </c>
      <c r="B72" s="52" t="s">
        <v>8</v>
      </c>
      <c r="C72" s="79" t="s">
        <v>9</v>
      </c>
      <c r="D72" s="79" t="s">
        <v>10</v>
      </c>
      <c r="E72" s="79" t="s">
        <v>11</v>
      </c>
      <c r="F72" s="79" t="s">
        <v>12</v>
      </c>
      <c r="G72" s="79" t="s">
        <v>13</v>
      </c>
      <c r="H72" s="79" t="s">
        <v>14</v>
      </c>
      <c r="I72" s="79" t="s">
        <v>15</v>
      </c>
      <c r="J72" s="79" t="s">
        <v>16</v>
      </c>
      <c r="K72" s="79" t="s">
        <v>17</v>
      </c>
      <c r="L72" s="79" t="s">
        <v>18</v>
      </c>
      <c r="M72" s="79" t="s">
        <v>19</v>
      </c>
      <c r="N72" s="82" t="s">
        <v>724</v>
      </c>
      <c r="O72" s="681"/>
      <c r="P72" s="1067" t="s">
        <v>813</v>
      </c>
      <c r="Q72" s="1073">
        <f>SUM(Q64)</f>
        <v>4492.68</v>
      </c>
    </row>
    <row r="73" spans="1:17" ht="21" customHeight="1" thickBot="1" x14ac:dyDescent="0.35">
      <c r="A73" s="855" t="s">
        <v>587</v>
      </c>
      <c r="B73" s="728">
        <f t="shared" ref="B73:M73" si="22">SUM(B26+B34)</f>
        <v>1908.3899999999999</v>
      </c>
      <c r="C73" s="728">
        <f t="shared" si="22"/>
        <v>241.61999999999998</v>
      </c>
      <c r="D73" s="728">
        <f t="shared" si="22"/>
        <v>0</v>
      </c>
      <c r="E73" s="728">
        <f t="shared" si="22"/>
        <v>0</v>
      </c>
      <c r="F73" s="728">
        <f t="shared" si="22"/>
        <v>0</v>
      </c>
      <c r="G73" s="728">
        <f t="shared" si="22"/>
        <v>0</v>
      </c>
      <c r="H73" s="728">
        <f t="shared" si="22"/>
        <v>0</v>
      </c>
      <c r="I73" s="728">
        <f t="shared" si="22"/>
        <v>0</v>
      </c>
      <c r="J73" s="728">
        <f t="shared" si="22"/>
        <v>0</v>
      </c>
      <c r="K73" s="728">
        <f t="shared" si="22"/>
        <v>0</v>
      </c>
      <c r="L73" s="728">
        <f t="shared" si="22"/>
        <v>0</v>
      </c>
      <c r="M73" s="728">
        <f t="shared" si="22"/>
        <v>0</v>
      </c>
      <c r="N73" s="1066">
        <f t="shared" ref="N73:N76" si="23">SUM(B73:M73)</f>
        <v>2150.0099999999998</v>
      </c>
      <c r="O73" s="681"/>
      <c r="P73" s="176" t="s">
        <v>814</v>
      </c>
      <c r="Q73" s="1074">
        <f>SUM(Q60)</f>
        <v>2585.5499999999997</v>
      </c>
    </row>
    <row r="74" spans="1:17" ht="38.25" customHeight="1" thickBot="1" x14ac:dyDescent="0.35">
      <c r="A74" s="1063" t="s">
        <v>722</v>
      </c>
      <c r="B74" s="953">
        <f>SUM(Q77)</f>
        <v>24468</v>
      </c>
      <c r="C74" s="953">
        <v>0</v>
      </c>
      <c r="D74" s="953">
        <v>0</v>
      </c>
      <c r="E74" s="953">
        <v>0</v>
      </c>
      <c r="F74" s="953">
        <v>0</v>
      </c>
      <c r="G74" s="953">
        <v>0</v>
      </c>
      <c r="H74" s="953">
        <v>0</v>
      </c>
      <c r="I74" s="953">
        <v>0</v>
      </c>
      <c r="J74" s="953">
        <v>0</v>
      </c>
      <c r="K74" s="953">
        <v>0</v>
      </c>
      <c r="L74" s="953">
        <v>0</v>
      </c>
      <c r="M74" s="953">
        <v>0</v>
      </c>
      <c r="N74" s="1066">
        <f t="shared" si="23"/>
        <v>24468</v>
      </c>
      <c r="O74" s="681"/>
      <c r="P74" s="176" t="s">
        <v>815</v>
      </c>
      <c r="Q74" s="1074">
        <f>SUM(60.93)</f>
        <v>60.93</v>
      </c>
    </row>
    <row r="75" spans="1:17" ht="38.25" thickBot="1" x14ac:dyDescent="0.35">
      <c r="A75" s="1064" t="s">
        <v>723</v>
      </c>
      <c r="B75" s="953">
        <f>SUM(Q78)</f>
        <v>14928</v>
      </c>
      <c r="C75" s="953">
        <v>0</v>
      </c>
      <c r="D75" s="953">
        <v>0</v>
      </c>
      <c r="E75" s="953">
        <v>0</v>
      </c>
      <c r="F75" s="953">
        <v>0</v>
      </c>
      <c r="G75" s="953">
        <v>0</v>
      </c>
      <c r="H75" s="953">
        <v>0</v>
      </c>
      <c r="I75" s="953">
        <v>0</v>
      </c>
      <c r="J75" s="953">
        <v>0</v>
      </c>
      <c r="K75" s="953">
        <v>0</v>
      </c>
      <c r="L75" s="953">
        <v>0</v>
      </c>
      <c r="M75" s="953">
        <v>0</v>
      </c>
      <c r="N75" s="1066">
        <f t="shared" si="23"/>
        <v>14928</v>
      </c>
      <c r="O75" s="681"/>
      <c r="P75" s="176" t="s">
        <v>811</v>
      </c>
      <c r="Q75" s="1074">
        <f>SUM(Q72)-(Q73+Q74)</f>
        <v>1846.2000000000007</v>
      </c>
    </row>
    <row r="76" spans="1:17" ht="19.5" thickBot="1" x14ac:dyDescent="0.35">
      <c r="A76" s="855" t="s">
        <v>816</v>
      </c>
      <c r="B76" s="953">
        <f>SUM(Q79)</f>
        <v>351.39</v>
      </c>
      <c r="C76" s="953">
        <v>0</v>
      </c>
      <c r="D76" s="953">
        <v>0</v>
      </c>
      <c r="E76" s="953">
        <v>0</v>
      </c>
      <c r="F76" s="953">
        <v>0</v>
      </c>
      <c r="G76" s="953">
        <v>0</v>
      </c>
      <c r="H76" s="953">
        <v>0</v>
      </c>
      <c r="I76" s="953">
        <v>0</v>
      </c>
      <c r="J76" s="953">
        <v>0</v>
      </c>
      <c r="K76" s="953">
        <v>0</v>
      </c>
      <c r="L76" s="953">
        <v>0</v>
      </c>
      <c r="M76" s="953">
        <v>0</v>
      </c>
      <c r="N76" s="1066">
        <f t="shared" si="23"/>
        <v>351.39</v>
      </c>
      <c r="O76" s="681"/>
      <c r="P76" s="1153" t="s">
        <v>725</v>
      </c>
      <c r="Q76" s="1154"/>
    </row>
    <row r="77" spans="1:17" ht="19.5" thickBot="1" x14ac:dyDescent="0.35">
      <c r="A77" s="855" t="s">
        <v>718</v>
      </c>
      <c r="B77" s="953">
        <v>0</v>
      </c>
      <c r="C77" s="953">
        <v>0</v>
      </c>
      <c r="D77" s="953">
        <v>0</v>
      </c>
      <c r="E77" s="953">
        <v>0</v>
      </c>
      <c r="F77" s="953">
        <v>0</v>
      </c>
      <c r="G77" s="953">
        <v>0</v>
      </c>
      <c r="H77" s="953">
        <v>0</v>
      </c>
      <c r="I77" s="953">
        <v>0</v>
      </c>
      <c r="J77" s="953">
        <v>0</v>
      </c>
      <c r="K77" s="953">
        <v>0</v>
      </c>
      <c r="L77" s="953">
        <v>0</v>
      </c>
      <c r="M77" s="953">
        <v>0</v>
      </c>
      <c r="N77" s="1066">
        <f t="shared" ref="N77:N79" si="24">SUM(B77:M77)</f>
        <v>0</v>
      </c>
      <c r="O77" s="681"/>
      <c r="P77" s="176" t="s">
        <v>382</v>
      </c>
      <c r="Q77" s="157">
        <v>24468</v>
      </c>
    </row>
    <row r="78" spans="1:17" ht="19.5" thickBot="1" x14ac:dyDescent="0.35">
      <c r="A78" s="855" t="s">
        <v>569</v>
      </c>
      <c r="B78" s="953">
        <v>0</v>
      </c>
      <c r="C78" s="953">
        <v>0</v>
      </c>
      <c r="D78" s="953">
        <v>0</v>
      </c>
      <c r="E78" s="953">
        <v>0</v>
      </c>
      <c r="F78" s="953">
        <v>0</v>
      </c>
      <c r="G78" s="953">
        <v>0</v>
      </c>
      <c r="H78" s="953">
        <v>0</v>
      </c>
      <c r="I78" s="953">
        <v>0</v>
      </c>
      <c r="J78" s="953">
        <v>0</v>
      </c>
      <c r="K78" s="953">
        <v>0</v>
      </c>
      <c r="L78" s="953">
        <v>0</v>
      </c>
      <c r="M78" s="953">
        <v>0</v>
      </c>
      <c r="N78" s="1066">
        <f t="shared" si="24"/>
        <v>0</v>
      </c>
      <c r="O78" s="681"/>
      <c r="P78" s="176" t="s">
        <v>43</v>
      </c>
      <c r="Q78" s="157">
        <v>14928</v>
      </c>
    </row>
    <row r="79" spans="1:17" ht="20.25" customHeight="1" thickBot="1" x14ac:dyDescent="0.35">
      <c r="A79" s="855" t="s">
        <v>822</v>
      </c>
      <c r="B79" s="395">
        <f>SUM(B77:B78)</f>
        <v>0</v>
      </c>
      <c r="C79" s="395">
        <f t="shared" ref="C79:M79" si="25">SUM(C74:C78)</f>
        <v>0</v>
      </c>
      <c r="D79" s="395">
        <f t="shared" si="25"/>
        <v>0</v>
      </c>
      <c r="E79" s="395">
        <f t="shared" si="25"/>
        <v>0</v>
      </c>
      <c r="F79" s="395">
        <f t="shared" si="25"/>
        <v>0</v>
      </c>
      <c r="G79" s="395">
        <f t="shared" si="25"/>
        <v>0</v>
      </c>
      <c r="H79" s="395">
        <f t="shared" si="25"/>
        <v>0</v>
      </c>
      <c r="I79" s="395">
        <f t="shared" si="25"/>
        <v>0</v>
      </c>
      <c r="J79" s="395">
        <f t="shared" si="25"/>
        <v>0</v>
      </c>
      <c r="K79" s="395">
        <f t="shared" si="25"/>
        <v>0</v>
      </c>
      <c r="L79" s="395">
        <f t="shared" si="25"/>
        <v>0</v>
      </c>
      <c r="M79" s="395">
        <f t="shared" si="25"/>
        <v>0</v>
      </c>
      <c r="N79" s="1066">
        <f t="shared" si="24"/>
        <v>0</v>
      </c>
      <c r="O79" s="681"/>
      <c r="P79" s="176" t="s">
        <v>783</v>
      </c>
      <c r="Q79" s="157">
        <v>351.39</v>
      </c>
    </row>
    <row r="80" spans="1:17" ht="23.25" customHeight="1" thickBot="1" x14ac:dyDescent="0.35">
      <c r="A80" s="657" t="s">
        <v>387</v>
      </c>
      <c r="B80" s="395">
        <f>SUM(B78:B79)</f>
        <v>0</v>
      </c>
      <c r="C80" s="395">
        <f t="shared" ref="C80:M80" si="26">SUM(C75:C79)</f>
        <v>0</v>
      </c>
      <c r="D80" s="395">
        <f t="shared" si="26"/>
        <v>0</v>
      </c>
      <c r="E80" s="395">
        <f t="shared" si="26"/>
        <v>0</v>
      </c>
      <c r="F80" s="395">
        <f t="shared" si="26"/>
        <v>0</v>
      </c>
      <c r="G80" s="395">
        <f t="shared" si="26"/>
        <v>0</v>
      </c>
      <c r="H80" s="395">
        <f t="shared" si="26"/>
        <v>0</v>
      </c>
      <c r="I80" s="395">
        <f t="shared" si="26"/>
        <v>0</v>
      </c>
      <c r="J80" s="395">
        <f t="shared" si="26"/>
        <v>0</v>
      </c>
      <c r="K80" s="395">
        <f t="shared" si="26"/>
        <v>0</v>
      </c>
      <c r="L80" s="395">
        <f t="shared" si="26"/>
        <v>0</v>
      </c>
      <c r="M80" s="395">
        <f t="shared" si="26"/>
        <v>0</v>
      </c>
      <c r="N80" s="1066">
        <f t="shared" ref="N80:N81" si="27">SUM(B80:M80)</f>
        <v>0</v>
      </c>
      <c r="O80" s="681"/>
      <c r="P80" s="176" t="s">
        <v>718</v>
      </c>
      <c r="Q80" s="157">
        <v>3325</v>
      </c>
    </row>
    <row r="81" spans="1:17" ht="19.5" thickBot="1" x14ac:dyDescent="0.35">
      <c r="A81" s="1065" t="s">
        <v>819</v>
      </c>
      <c r="B81" s="1066">
        <f>SUM(B74:B76)</f>
        <v>39747.39</v>
      </c>
      <c r="C81" s="1066">
        <f t="shared" ref="C81:M81" si="28">SUM(C74:C76)</f>
        <v>0</v>
      </c>
      <c r="D81" s="1066">
        <f t="shared" si="28"/>
        <v>0</v>
      </c>
      <c r="E81" s="1066">
        <f t="shared" si="28"/>
        <v>0</v>
      </c>
      <c r="F81" s="1066">
        <f t="shared" si="28"/>
        <v>0</v>
      </c>
      <c r="G81" s="1066">
        <f t="shared" si="28"/>
        <v>0</v>
      </c>
      <c r="H81" s="1066">
        <f t="shared" si="28"/>
        <v>0</v>
      </c>
      <c r="I81" s="1066">
        <f t="shared" si="28"/>
        <v>0</v>
      </c>
      <c r="J81" s="1066">
        <f t="shared" si="28"/>
        <v>0</v>
      </c>
      <c r="K81" s="1066">
        <f t="shared" si="28"/>
        <v>0</v>
      </c>
      <c r="L81" s="1066">
        <f t="shared" si="28"/>
        <v>0</v>
      </c>
      <c r="M81" s="1066">
        <f t="shared" si="28"/>
        <v>0</v>
      </c>
      <c r="N81" s="1066">
        <f t="shared" si="27"/>
        <v>39747.39</v>
      </c>
      <c r="O81" s="681"/>
      <c r="P81" s="176" t="s">
        <v>574</v>
      </c>
      <c r="Q81" s="157">
        <v>11494.76</v>
      </c>
    </row>
    <row r="82" spans="1:17" ht="19.5" thickBot="1" x14ac:dyDescent="0.35">
      <c r="A82" s="899"/>
      <c r="B82" s="880"/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681"/>
      <c r="P82" s="176" t="s">
        <v>383</v>
      </c>
      <c r="Q82" s="157">
        <v>1575</v>
      </c>
    </row>
    <row r="83" spans="1:17" ht="19.5" thickBot="1" x14ac:dyDescent="0.35">
      <c r="A83" s="965" t="s">
        <v>824</v>
      </c>
      <c r="B83" s="1157" t="s">
        <v>428</v>
      </c>
      <c r="C83" s="1158"/>
      <c r="D83" s="1158"/>
      <c r="E83" s="1158"/>
      <c r="F83" s="1158"/>
      <c r="G83" s="1158"/>
      <c r="H83" s="1158"/>
      <c r="I83" s="1158"/>
      <c r="J83" s="1158"/>
      <c r="K83" s="1158"/>
      <c r="L83" s="1158"/>
      <c r="M83" s="1158"/>
      <c r="N83" s="1159"/>
      <c r="O83" s="681"/>
      <c r="P83" s="921" t="s">
        <v>91</v>
      </c>
      <c r="Q83" s="395">
        <f>SUM(Q77:Q82)</f>
        <v>56142.15</v>
      </c>
    </row>
    <row r="84" spans="1:17" ht="19.5" thickBot="1" x14ac:dyDescent="0.3">
      <c r="A84" s="657"/>
      <c r="B84" s="81" t="s">
        <v>427</v>
      </c>
      <c r="C84" s="52" t="s">
        <v>8</v>
      </c>
      <c r="D84" s="897" t="s">
        <v>9</v>
      </c>
      <c r="E84" s="897" t="s">
        <v>10</v>
      </c>
      <c r="F84" s="897" t="s">
        <v>11</v>
      </c>
      <c r="G84" s="897" t="s">
        <v>12</v>
      </c>
      <c r="H84" s="897" t="s">
        <v>13</v>
      </c>
      <c r="I84" s="897" t="s">
        <v>14</v>
      </c>
      <c r="J84" s="897" t="s">
        <v>15</v>
      </c>
      <c r="K84" s="897" t="s">
        <v>16</v>
      </c>
      <c r="L84" s="897" t="s">
        <v>17</v>
      </c>
      <c r="M84" s="897" t="s">
        <v>18</v>
      </c>
      <c r="N84" s="897" t="s">
        <v>19</v>
      </c>
      <c r="O84" s="681"/>
      <c r="P84" s="9"/>
      <c r="Q84" s="9"/>
    </row>
    <row r="85" spans="1:17" ht="19.5" thickBot="1" x14ac:dyDescent="0.35">
      <c r="A85" s="855" t="s">
        <v>719</v>
      </c>
      <c r="B85" s="674">
        <f t="shared" ref="B85:B90" si="29">SUM(Q77)</f>
        <v>24468</v>
      </c>
      <c r="C85" s="674">
        <f>SUM(B85+B65-B74)</f>
        <v>0</v>
      </c>
      <c r="D85" s="674">
        <f t="shared" ref="D85" si="30">SUM(C85+C65-C74)</f>
        <v>0</v>
      </c>
      <c r="E85" s="674">
        <f t="shared" ref="E85:N85" si="31">SUM(D85+D65-D74)</f>
        <v>0</v>
      </c>
      <c r="F85" s="674">
        <f t="shared" si="31"/>
        <v>0</v>
      </c>
      <c r="G85" s="674">
        <f t="shared" si="31"/>
        <v>0</v>
      </c>
      <c r="H85" s="674">
        <f t="shared" si="31"/>
        <v>0</v>
      </c>
      <c r="I85" s="674">
        <f t="shared" si="31"/>
        <v>0</v>
      </c>
      <c r="J85" s="674">
        <f t="shared" si="31"/>
        <v>0</v>
      </c>
      <c r="K85" s="674">
        <f t="shared" si="31"/>
        <v>0</v>
      </c>
      <c r="L85" s="674">
        <f t="shared" si="31"/>
        <v>0</v>
      </c>
      <c r="M85" s="674">
        <f t="shared" si="31"/>
        <v>0</v>
      </c>
      <c r="N85" s="674">
        <f t="shared" si="31"/>
        <v>0</v>
      </c>
      <c r="O85" s="681"/>
      <c r="P85" s="176" t="s">
        <v>726</v>
      </c>
      <c r="Q85" s="157">
        <f t="shared" ref="Q85:Q90" si="32">SUM(B64:M64)</f>
        <v>0</v>
      </c>
    </row>
    <row r="86" spans="1:17" ht="19.5" thickBot="1" x14ac:dyDescent="0.35">
      <c r="A86" s="855" t="s">
        <v>720</v>
      </c>
      <c r="B86" s="674">
        <f t="shared" si="29"/>
        <v>14928</v>
      </c>
      <c r="C86" s="674">
        <f>SUM(B86+B66-B75)</f>
        <v>0</v>
      </c>
      <c r="D86" s="674">
        <f>SUM(C86+C66-C75)</f>
        <v>0</v>
      </c>
      <c r="E86" s="674">
        <f t="shared" ref="E86:N86" si="33">SUM(D86+D66-D75)</f>
        <v>0</v>
      </c>
      <c r="F86" s="674">
        <f t="shared" si="33"/>
        <v>0</v>
      </c>
      <c r="G86" s="674">
        <f t="shared" si="33"/>
        <v>0</v>
      </c>
      <c r="H86" s="674">
        <f t="shared" si="33"/>
        <v>0</v>
      </c>
      <c r="I86" s="674">
        <f t="shared" si="33"/>
        <v>0</v>
      </c>
      <c r="J86" s="674">
        <f t="shared" si="33"/>
        <v>0</v>
      </c>
      <c r="K86" s="674">
        <f t="shared" si="33"/>
        <v>0</v>
      </c>
      <c r="L86" s="674">
        <f t="shared" si="33"/>
        <v>0</v>
      </c>
      <c r="M86" s="674">
        <f t="shared" si="33"/>
        <v>0</v>
      </c>
      <c r="N86" s="674">
        <f t="shared" si="33"/>
        <v>0</v>
      </c>
      <c r="O86" s="681"/>
      <c r="P86" s="176" t="s">
        <v>817</v>
      </c>
      <c r="Q86" s="157">
        <f t="shared" si="32"/>
        <v>0</v>
      </c>
    </row>
    <row r="87" spans="1:17" ht="19.5" thickBot="1" x14ac:dyDescent="0.35">
      <c r="A87" s="855" t="s">
        <v>122</v>
      </c>
      <c r="B87" s="674">
        <f t="shared" si="29"/>
        <v>351.39</v>
      </c>
      <c r="C87" s="674">
        <f>SUM(B87+B67-B76)</f>
        <v>0</v>
      </c>
      <c r="D87" s="674">
        <f t="shared" ref="D87" si="34">SUM(C87+C67-C76)</f>
        <v>0</v>
      </c>
      <c r="E87" s="674">
        <v>0</v>
      </c>
      <c r="F87" s="674">
        <v>0</v>
      </c>
      <c r="G87" s="674">
        <v>0</v>
      </c>
      <c r="H87" s="674">
        <v>0</v>
      </c>
      <c r="I87" s="674">
        <v>0</v>
      </c>
      <c r="J87" s="674">
        <v>0</v>
      </c>
      <c r="K87" s="674">
        <v>0</v>
      </c>
      <c r="L87" s="674">
        <v>0</v>
      </c>
      <c r="M87" s="674">
        <v>0</v>
      </c>
      <c r="N87" s="674">
        <f>SUM(M87+M67-M76)</f>
        <v>0</v>
      </c>
      <c r="O87" s="681"/>
      <c r="P87" s="176" t="s">
        <v>818</v>
      </c>
      <c r="Q87" s="157">
        <f t="shared" si="32"/>
        <v>0</v>
      </c>
    </row>
    <row r="88" spans="1:17" ht="19.5" thickBot="1" x14ac:dyDescent="0.35">
      <c r="A88" s="855" t="s">
        <v>721</v>
      </c>
      <c r="B88" s="674">
        <f t="shared" si="29"/>
        <v>3325</v>
      </c>
      <c r="C88" s="674">
        <f>SUM(B88+B68-B77)</f>
        <v>3325</v>
      </c>
      <c r="D88" s="674">
        <f t="shared" ref="D88:D90" si="35">SUM(C88+C68-C77)</f>
        <v>3325</v>
      </c>
      <c r="E88" s="674">
        <v>0</v>
      </c>
      <c r="F88" s="674">
        <v>0</v>
      </c>
      <c r="G88" s="674">
        <v>0</v>
      </c>
      <c r="H88" s="674">
        <v>0</v>
      </c>
      <c r="I88" s="674">
        <v>0</v>
      </c>
      <c r="J88" s="674">
        <v>0</v>
      </c>
      <c r="K88" s="674">
        <v>0</v>
      </c>
      <c r="L88" s="674">
        <v>0</v>
      </c>
      <c r="M88" s="674">
        <v>0</v>
      </c>
      <c r="N88" s="674">
        <f>SUM(M88+M68-M77)</f>
        <v>0</v>
      </c>
      <c r="O88" s="681"/>
      <c r="P88" s="176" t="s">
        <v>368</v>
      </c>
      <c r="Q88" s="157">
        <f t="shared" si="32"/>
        <v>0</v>
      </c>
    </row>
    <row r="89" spans="1:17" ht="19.5" thickBot="1" x14ac:dyDescent="0.35">
      <c r="A89" s="855" t="s">
        <v>823</v>
      </c>
      <c r="B89" s="674">
        <f t="shared" si="29"/>
        <v>11494.76</v>
      </c>
      <c r="C89" s="674">
        <f t="shared" ref="C89:C90" si="36">SUM(B89+B69-B78)</f>
        <v>11494.76</v>
      </c>
      <c r="D89" s="674">
        <f t="shared" si="35"/>
        <v>11494.76</v>
      </c>
      <c r="E89" s="674">
        <f t="shared" ref="E89:E90" si="37">SUM(D89+D69-D78)</f>
        <v>11494.76</v>
      </c>
      <c r="F89" s="674">
        <f t="shared" ref="F89:F90" si="38">SUM(E89+E69-E78)</f>
        <v>11494.76</v>
      </c>
      <c r="G89" s="674">
        <f t="shared" ref="G89:G90" si="39">SUM(F89+F69-F78)</f>
        <v>11494.76</v>
      </c>
      <c r="H89" s="674">
        <f t="shared" ref="H89:H90" si="40">SUM(G89+G69-G78)</f>
        <v>11494.76</v>
      </c>
      <c r="I89" s="674">
        <f t="shared" ref="I89:I90" si="41">SUM(H89+H69-H78)</f>
        <v>11494.76</v>
      </c>
      <c r="J89" s="674">
        <f t="shared" ref="J89:J90" si="42">SUM(I89+I69-I78)</f>
        <v>11494.76</v>
      </c>
      <c r="K89" s="674">
        <f t="shared" ref="K89:K90" si="43">SUM(J89+J69-J78)</f>
        <v>11494.76</v>
      </c>
      <c r="L89" s="674">
        <f t="shared" ref="L89:L90" si="44">SUM(K89+K69-K78)</f>
        <v>11494.76</v>
      </c>
      <c r="M89" s="674">
        <f t="shared" ref="M89:M90" si="45">SUM(L89+L69-L78)</f>
        <v>11494.76</v>
      </c>
      <c r="N89" s="674">
        <f t="shared" ref="N89:N90" si="46">SUM(M89+M69-M78)</f>
        <v>11494.76</v>
      </c>
      <c r="O89" s="681"/>
      <c r="P89" s="685" t="s">
        <v>820</v>
      </c>
      <c r="Q89" s="157">
        <f t="shared" si="32"/>
        <v>0</v>
      </c>
    </row>
    <row r="90" spans="1:17" ht="19.5" thickBot="1" x14ac:dyDescent="0.35">
      <c r="A90" s="855" t="s">
        <v>132</v>
      </c>
      <c r="B90" s="674">
        <f t="shared" si="29"/>
        <v>1575</v>
      </c>
      <c r="C90" s="674">
        <f t="shared" si="36"/>
        <v>1575</v>
      </c>
      <c r="D90" s="674">
        <f t="shared" si="35"/>
        <v>1575</v>
      </c>
      <c r="E90" s="674">
        <f t="shared" si="37"/>
        <v>1575</v>
      </c>
      <c r="F90" s="674">
        <f t="shared" si="38"/>
        <v>1575</v>
      </c>
      <c r="G90" s="674">
        <f t="shared" si="39"/>
        <v>1575</v>
      </c>
      <c r="H90" s="674">
        <f t="shared" si="40"/>
        <v>1575</v>
      </c>
      <c r="I90" s="674">
        <f t="shared" si="41"/>
        <v>1575</v>
      </c>
      <c r="J90" s="674">
        <f t="shared" si="42"/>
        <v>1575</v>
      </c>
      <c r="K90" s="674">
        <f t="shared" si="43"/>
        <v>1575</v>
      </c>
      <c r="L90" s="674">
        <f t="shared" si="44"/>
        <v>1575</v>
      </c>
      <c r="M90" s="674">
        <f t="shared" si="45"/>
        <v>1575</v>
      </c>
      <c r="N90" s="674">
        <f t="shared" si="46"/>
        <v>1575</v>
      </c>
      <c r="O90" s="681"/>
      <c r="P90" s="685" t="s">
        <v>570</v>
      </c>
      <c r="Q90" s="157">
        <f t="shared" si="32"/>
        <v>0</v>
      </c>
    </row>
    <row r="91" spans="1:17" ht="22.5" customHeight="1" thickBot="1" x14ac:dyDescent="0.35">
      <c r="A91" s="178" t="s">
        <v>429</v>
      </c>
      <c r="B91" s="395">
        <f>SUM(B85:B90)</f>
        <v>56142.15</v>
      </c>
      <c r="C91" s="395">
        <f>SUM(C85:C90)</f>
        <v>16394.760000000002</v>
      </c>
      <c r="D91" s="395">
        <f t="shared" ref="D91:N91" si="47">SUM(D85:D87)</f>
        <v>0</v>
      </c>
      <c r="E91" s="395">
        <f t="shared" si="47"/>
        <v>0</v>
      </c>
      <c r="F91" s="395">
        <f t="shared" si="47"/>
        <v>0</v>
      </c>
      <c r="G91" s="395">
        <f t="shared" si="47"/>
        <v>0</v>
      </c>
      <c r="H91" s="395">
        <f t="shared" si="47"/>
        <v>0</v>
      </c>
      <c r="I91" s="395">
        <f t="shared" si="47"/>
        <v>0</v>
      </c>
      <c r="J91" s="395">
        <f t="shared" si="47"/>
        <v>0</v>
      </c>
      <c r="K91" s="395">
        <f t="shared" si="47"/>
        <v>0</v>
      </c>
      <c r="L91" s="395">
        <f t="shared" si="47"/>
        <v>0</v>
      </c>
      <c r="M91" s="395">
        <f t="shared" si="47"/>
        <v>0</v>
      </c>
      <c r="N91" s="395">
        <f t="shared" si="47"/>
        <v>0</v>
      </c>
      <c r="P91" s="178" t="s">
        <v>571</v>
      </c>
      <c r="Q91" s="395">
        <f>SUM(Q84:Q90)</f>
        <v>0</v>
      </c>
    </row>
    <row r="92" spans="1:17" ht="22.5" customHeight="1" thickBot="1" x14ac:dyDescent="0.35">
      <c r="A92" s="852"/>
      <c r="B92" s="681"/>
      <c r="C92" s="681"/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P92" s="1075" t="s">
        <v>74</v>
      </c>
      <c r="Q92" s="1076" t="s">
        <v>74</v>
      </c>
    </row>
    <row r="93" spans="1:17" ht="20.25" thickTop="1" thickBot="1" x14ac:dyDescent="0.35">
      <c r="A93" s="1160" t="s">
        <v>729</v>
      </c>
      <c r="B93" s="1160"/>
      <c r="C93" s="1160"/>
      <c r="D93" s="1160"/>
      <c r="E93" s="1160"/>
      <c r="F93" s="1160"/>
      <c r="G93" s="1160"/>
      <c r="H93" s="1160"/>
      <c r="I93" s="1161"/>
      <c r="J93" s="681"/>
      <c r="K93" s="681"/>
      <c r="L93" s="681"/>
      <c r="M93" s="681"/>
      <c r="N93" s="681"/>
      <c r="P93" s="9"/>
      <c r="Q93" s="9"/>
    </row>
    <row r="94" spans="1:17" ht="19.5" thickBot="1" x14ac:dyDescent="0.3">
      <c r="A94" s="1139" t="s">
        <v>398</v>
      </c>
      <c r="B94" s="1139"/>
      <c r="C94" s="1139"/>
      <c r="D94" s="1139"/>
      <c r="E94" s="1139"/>
      <c r="F94" s="1139"/>
      <c r="G94" s="1139"/>
      <c r="H94" s="1139"/>
      <c r="I94" s="1140"/>
      <c r="J94" s="681"/>
      <c r="K94" s="681"/>
      <c r="L94" s="681"/>
      <c r="M94" s="681"/>
      <c r="N94" s="681"/>
      <c r="P94" s="1128" t="s">
        <v>727</v>
      </c>
      <c r="Q94" s="1114"/>
    </row>
    <row r="95" spans="1:17" ht="19.5" thickBot="1" x14ac:dyDescent="0.35">
      <c r="A95" s="1141" t="s">
        <v>403</v>
      </c>
      <c r="B95" s="1141"/>
      <c r="C95" s="1141"/>
      <c r="D95" s="1141"/>
      <c r="E95" s="1141"/>
      <c r="F95" s="1141"/>
      <c r="G95" s="1141"/>
      <c r="H95" s="1142"/>
      <c r="I95" s="865">
        <f>SUM(Q12+Q91)</f>
        <v>4492.68</v>
      </c>
      <c r="J95" s="681"/>
      <c r="K95" s="681"/>
      <c r="L95" s="681"/>
      <c r="M95" s="681"/>
      <c r="N95" s="681"/>
      <c r="P95" s="176" t="s">
        <v>93</v>
      </c>
      <c r="Q95" s="157">
        <f>SUM(Q12)</f>
        <v>4492.68</v>
      </c>
    </row>
    <row r="96" spans="1:17" ht="19.5" thickBot="1" x14ac:dyDescent="0.35">
      <c r="A96" s="1141" t="s">
        <v>406</v>
      </c>
      <c r="B96" s="1141"/>
      <c r="C96" s="1141"/>
      <c r="D96" s="1141"/>
      <c r="E96" s="1141"/>
      <c r="F96" s="1141"/>
      <c r="G96" s="1141"/>
      <c r="H96" s="1142"/>
      <c r="I96" s="865">
        <f>('Food Cards'!$L$14)</f>
        <v>0</v>
      </c>
      <c r="J96" s="681"/>
      <c r="K96" s="681"/>
      <c r="L96" s="681"/>
      <c r="M96" s="681"/>
      <c r="N96" s="681"/>
      <c r="P96" s="176" t="s">
        <v>384</v>
      </c>
      <c r="Q96" s="157">
        <f>SUM(Q92)</f>
        <v>0</v>
      </c>
    </row>
    <row r="97" spans="1:17" ht="21.75" customHeight="1" thickBot="1" x14ac:dyDescent="0.35">
      <c r="A97" s="1141" t="s">
        <v>405</v>
      </c>
      <c r="B97" s="1141"/>
      <c r="C97" s="1141"/>
      <c r="D97" s="1141"/>
      <c r="E97" s="1141"/>
      <c r="F97" s="1141"/>
      <c r="G97" s="1141"/>
      <c r="H97" s="1142"/>
      <c r="I97" s="865">
        <f>('Food Cards'!$M$2-'Food Cards'!$M$14)+('Food Cards'!$N$14)</f>
        <v>0</v>
      </c>
      <c r="J97" s="681"/>
      <c r="K97" s="681"/>
      <c r="L97" s="681"/>
      <c r="M97" s="681"/>
      <c r="N97" s="681"/>
      <c r="P97" s="657" t="s">
        <v>728</v>
      </c>
      <c r="Q97" s="395">
        <f>SUM(Q95:Q96)</f>
        <v>4492.68</v>
      </c>
    </row>
    <row r="98" spans="1:17" ht="21" customHeight="1" thickBot="1" x14ac:dyDescent="0.3">
      <c r="A98" s="1141" t="s">
        <v>404</v>
      </c>
      <c r="B98" s="1141"/>
      <c r="C98" s="1141"/>
      <c r="D98" s="1141"/>
      <c r="E98" s="1141"/>
      <c r="F98" s="1141"/>
      <c r="G98" s="1141"/>
      <c r="H98" s="1142"/>
      <c r="I98" s="865">
        <f>SUM(I96-I97)</f>
        <v>0</v>
      </c>
      <c r="J98" s="681"/>
      <c r="K98" s="681"/>
      <c r="L98" s="681"/>
      <c r="M98" s="681"/>
      <c r="N98" s="681"/>
      <c r="P98" s="852"/>
      <c r="Q98" s="106"/>
    </row>
    <row r="99" spans="1:17" ht="19.5" thickBot="1" x14ac:dyDescent="0.35">
      <c r="A99" s="1145" t="s">
        <v>407</v>
      </c>
      <c r="B99" s="1145"/>
      <c r="C99" s="1145"/>
      <c r="D99" s="1145"/>
      <c r="E99" s="1145"/>
      <c r="F99" s="1145"/>
      <c r="G99" s="1145"/>
      <c r="H99" s="1146"/>
      <c r="I99" s="865">
        <f>SUM(I95+I98)</f>
        <v>4492.68</v>
      </c>
      <c r="J99" s="681"/>
      <c r="K99" s="681"/>
      <c r="L99" s="681"/>
      <c r="M99" s="681"/>
      <c r="N99" s="681"/>
      <c r="P99" s="1155" t="s">
        <v>385</v>
      </c>
      <c r="Q99" s="1156"/>
    </row>
    <row r="100" spans="1:17" ht="19.5" thickBot="1" x14ac:dyDescent="0.35">
      <c r="A100" s="1139" t="s">
        <v>399</v>
      </c>
      <c r="B100" s="1139"/>
      <c r="C100" s="1139"/>
      <c r="D100" s="1139"/>
      <c r="E100" s="1139"/>
      <c r="F100" s="1139"/>
      <c r="G100" s="1139"/>
      <c r="H100" s="1139"/>
      <c r="I100" s="1140"/>
      <c r="J100" s="681"/>
      <c r="K100" s="681"/>
      <c r="L100" s="681"/>
      <c r="M100" s="681"/>
      <c r="N100" s="681"/>
      <c r="P100" s="685" t="s">
        <v>386</v>
      </c>
      <c r="Q100" s="853">
        <f>SUM(B74:M74)</f>
        <v>24468</v>
      </c>
    </row>
    <row r="101" spans="1:17" ht="19.5" thickBot="1" x14ac:dyDescent="0.35">
      <c r="A101" s="1141" t="s">
        <v>409</v>
      </c>
      <c r="B101" s="1141"/>
      <c r="C101" s="1141"/>
      <c r="D101" s="1141"/>
      <c r="E101" s="1141"/>
      <c r="F101" s="1141"/>
      <c r="G101" s="1141"/>
      <c r="H101" s="1142"/>
      <c r="I101" s="865">
        <f>SUM(Q108)</f>
        <v>41185.78</v>
      </c>
      <c r="J101" s="681"/>
      <c r="K101" s="681"/>
      <c r="L101" s="681"/>
      <c r="M101" s="681"/>
      <c r="N101" s="681"/>
      <c r="P101" s="685" t="s">
        <v>573</v>
      </c>
      <c r="Q101" s="853">
        <f>SUM(B75:M75)</f>
        <v>14928</v>
      </c>
    </row>
    <row r="102" spans="1:17" ht="19.5" thickBot="1" x14ac:dyDescent="0.35">
      <c r="A102" s="1141" t="s">
        <v>410</v>
      </c>
      <c r="B102" s="1141"/>
      <c r="C102" s="1141"/>
      <c r="D102" s="1141"/>
      <c r="E102" s="1141"/>
      <c r="F102" s="1141"/>
      <c r="G102" s="1141"/>
      <c r="H102" s="1142"/>
      <c r="I102" s="865">
        <f>SUM(Q38)</f>
        <v>0</v>
      </c>
      <c r="J102" s="681"/>
      <c r="K102" s="681"/>
      <c r="L102" s="681"/>
      <c r="M102" s="681"/>
      <c r="N102" s="681"/>
      <c r="P102" s="854"/>
      <c r="Q102" s="395">
        <f>SUM(Q100:Q101)</f>
        <v>39396</v>
      </c>
    </row>
    <row r="103" spans="1:17" ht="16.5" thickBot="1" x14ac:dyDescent="0.3">
      <c r="A103" s="1141" t="s">
        <v>411</v>
      </c>
      <c r="B103" s="1141"/>
      <c r="C103" s="1141"/>
      <c r="D103" s="1141"/>
      <c r="E103" s="1141"/>
      <c r="F103" s="1141"/>
      <c r="G103" s="1141"/>
      <c r="H103" s="1142"/>
      <c r="I103" s="865">
        <f>SUM(Q39)</f>
        <v>0</v>
      </c>
      <c r="J103" s="681"/>
      <c r="K103" s="681"/>
      <c r="L103" s="681"/>
      <c r="M103" s="681"/>
      <c r="N103" s="681"/>
      <c r="P103" s="852"/>
      <c r="Q103" s="106"/>
    </row>
    <row r="104" spans="1:17" ht="19.5" thickBot="1" x14ac:dyDescent="0.35">
      <c r="A104" s="1141" t="s">
        <v>412</v>
      </c>
      <c r="B104" s="1141"/>
      <c r="C104" s="1141"/>
      <c r="D104" s="1141"/>
      <c r="E104" s="1141"/>
      <c r="F104" s="1141"/>
      <c r="G104" s="1141"/>
      <c r="H104" s="1142"/>
      <c r="I104" s="865">
        <f>SUM(Q40)</f>
        <v>40.099999999999994</v>
      </c>
      <c r="J104" s="681"/>
      <c r="K104" s="681"/>
      <c r="L104" s="681"/>
      <c r="M104" s="681"/>
      <c r="N104" s="681"/>
      <c r="P104" s="1153" t="s">
        <v>731</v>
      </c>
      <c r="Q104" s="1154"/>
    </row>
    <row r="105" spans="1:17" ht="19.5" thickBot="1" x14ac:dyDescent="0.35">
      <c r="A105" s="1141" t="s">
        <v>413</v>
      </c>
      <c r="B105" s="1141"/>
      <c r="C105" s="1141"/>
      <c r="D105" s="1141"/>
      <c r="E105" s="1141"/>
      <c r="F105" s="1141"/>
      <c r="G105" s="1141"/>
      <c r="H105" s="1142"/>
      <c r="I105" s="865">
        <f>SUM(Q41)</f>
        <v>0</v>
      </c>
      <c r="J105" s="681"/>
      <c r="K105" s="681"/>
      <c r="L105" s="681"/>
      <c r="M105" s="681"/>
      <c r="N105" s="681"/>
      <c r="P105" s="176" t="s">
        <v>572</v>
      </c>
      <c r="Q105" s="157">
        <f>SUM(Q102)</f>
        <v>39396</v>
      </c>
    </row>
    <row r="106" spans="1:17" ht="19.5" thickBot="1" x14ac:dyDescent="0.35">
      <c r="A106" s="1145" t="s">
        <v>408</v>
      </c>
      <c r="B106" s="1145"/>
      <c r="C106" s="1145"/>
      <c r="D106" s="1145"/>
      <c r="E106" s="1145"/>
      <c r="F106" s="1145"/>
      <c r="G106" s="1145"/>
      <c r="H106" s="1146"/>
      <c r="I106" s="865">
        <f>SUM(I101:I105)</f>
        <v>41225.879999999997</v>
      </c>
      <c r="J106" s="681"/>
      <c r="K106" s="681"/>
      <c r="L106" s="681"/>
      <c r="M106" s="681"/>
      <c r="N106" s="681"/>
      <c r="P106" s="176" t="s">
        <v>388</v>
      </c>
      <c r="Q106" s="157">
        <f>SUM(Q26+Q32+N76+N77)-(Q21+Q29)</f>
        <v>1789.7799999999997</v>
      </c>
    </row>
    <row r="107" spans="1:17" ht="19.5" thickBot="1" x14ac:dyDescent="0.35">
      <c r="A107" s="1139" t="s">
        <v>400</v>
      </c>
      <c r="B107" s="1139"/>
      <c r="C107" s="1139"/>
      <c r="D107" s="1139"/>
      <c r="E107" s="1139"/>
      <c r="F107" s="1139"/>
      <c r="G107" s="1139"/>
      <c r="H107" s="1139"/>
      <c r="I107" s="1140"/>
      <c r="J107" s="681"/>
      <c r="K107" s="681"/>
      <c r="L107" s="681"/>
      <c r="M107" s="681"/>
      <c r="N107" s="681"/>
      <c r="P107" s="176" t="s">
        <v>383</v>
      </c>
      <c r="Q107" s="157"/>
    </row>
    <row r="108" spans="1:17" ht="19.5" thickBot="1" x14ac:dyDescent="0.35">
      <c r="A108" s="1141" t="s">
        <v>415</v>
      </c>
      <c r="B108" s="1141"/>
      <c r="C108" s="1141"/>
      <c r="D108" s="1141"/>
      <c r="E108" s="1141"/>
      <c r="F108" s="1141"/>
      <c r="G108" s="1141"/>
      <c r="H108" s="1142"/>
      <c r="I108" s="865">
        <f>SUM(I99)-(I106)</f>
        <v>-36733.199999999997</v>
      </c>
      <c r="J108" s="681"/>
      <c r="K108" s="681"/>
      <c r="L108" s="681"/>
      <c r="M108" s="681"/>
      <c r="N108" s="681"/>
      <c r="P108" s="657" t="s">
        <v>387</v>
      </c>
      <c r="Q108" s="395">
        <f>SUM(Q105:Q106)</f>
        <v>41185.78</v>
      </c>
    </row>
    <row r="109" spans="1:17" ht="16.5" thickBot="1" x14ac:dyDescent="0.3">
      <c r="A109" s="1141" t="s">
        <v>414</v>
      </c>
      <c r="B109" s="1141"/>
      <c r="C109" s="1141"/>
      <c r="D109" s="1141"/>
      <c r="E109" s="1141"/>
      <c r="F109" s="1141"/>
      <c r="G109" s="1141"/>
      <c r="H109" s="1142"/>
      <c r="I109" s="865">
        <f>SUM(17,179.54+Q83)</f>
        <v>56338.69</v>
      </c>
      <c r="J109" s="681"/>
      <c r="K109" s="681"/>
      <c r="L109" s="681"/>
      <c r="M109" s="681"/>
      <c r="N109" s="681"/>
      <c r="P109" s="9"/>
      <c r="Q109" s="9"/>
    </row>
    <row r="110" spans="1:17" ht="20.25" thickTop="1" thickBot="1" x14ac:dyDescent="0.3">
      <c r="A110" s="1141" t="s">
        <v>416</v>
      </c>
      <c r="B110" s="1141"/>
      <c r="C110" s="1141"/>
      <c r="D110" s="1141"/>
      <c r="E110" s="1141"/>
      <c r="F110" s="1141"/>
      <c r="G110" s="1141"/>
      <c r="H110" s="1142"/>
      <c r="I110" s="865">
        <v>0</v>
      </c>
      <c r="J110" s="681"/>
      <c r="K110" s="681"/>
      <c r="L110" s="681"/>
      <c r="M110" s="681"/>
      <c r="N110" s="681"/>
      <c r="P110" s="1151" t="s">
        <v>785</v>
      </c>
      <c r="Q110" s="1152"/>
    </row>
    <row r="111" spans="1:17" ht="19.5" thickBot="1" x14ac:dyDescent="0.35">
      <c r="A111" s="1145" t="s">
        <v>401</v>
      </c>
      <c r="B111" s="1145"/>
      <c r="C111" s="1145"/>
      <c r="D111" s="1145"/>
      <c r="E111" s="1145"/>
      <c r="F111" s="1145"/>
      <c r="G111" s="1145"/>
      <c r="H111" s="1146"/>
      <c r="I111" s="865">
        <f>SUM(I108:I110)</f>
        <v>19605.490000000005</v>
      </c>
      <c r="J111" s="681"/>
      <c r="K111" s="681"/>
      <c r="L111" s="681"/>
      <c r="M111" s="681"/>
      <c r="N111" s="681"/>
      <c r="P111" s="1069" t="s">
        <v>382</v>
      </c>
      <c r="Q111" s="1068">
        <f>SUM(N85)</f>
        <v>0</v>
      </c>
    </row>
    <row r="112" spans="1:17" ht="20.25" customHeight="1" thickBot="1" x14ac:dyDescent="0.35">
      <c r="A112" s="1143" t="s">
        <v>74</v>
      </c>
      <c r="B112" s="1143"/>
      <c r="C112" s="1143"/>
      <c r="D112" s="1143"/>
      <c r="E112" s="1143"/>
      <c r="F112" s="1143"/>
      <c r="G112" s="1143"/>
      <c r="H112" s="1143"/>
      <c r="I112" s="1144"/>
      <c r="P112" s="685" t="s">
        <v>43</v>
      </c>
      <c r="Q112" s="157">
        <f>SUM(N86)</f>
        <v>0</v>
      </c>
    </row>
    <row r="113" spans="1:17" ht="22.5" customHeight="1" thickBot="1" x14ac:dyDescent="0.35">
      <c r="A113" s="1139" t="s">
        <v>396</v>
      </c>
      <c r="B113" s="1139"/>
      <c r="C113" s="1139"/>
      <c r="D113" s="1139"/>
      <c r="E113" s="1139"/>
      <c r="F113" s="1139"/>
      <c r="G113" s="1139"/>
      <c r="H113" s="1139"/>
      <c r="I113" s="1140"/>
      <c r="P113" s="685" t="s">
        <v>783</v>
      </c>
      <c r="Q113" s="157">
        <f>SUM(N87)</f>
        <v>0</v>
      </c>
    </row>
    <row r="114" spans="1:17" ht="19.5" thickBot="1" x14ac:dyDescent="0.35">
      <c r="A114" s="1141" t="s">
        <v>417</v>
      </c>
      <c r="B114" s="1141"/>
      <c r="C114" s="1141"/>
      <c r="D114" s="1141"/>
      <c r="E114" s="1141"/>
      <c r="F114" s="1141"/>
      <c r="G114" s="1141"/>
      <c r="H114" s="1142"/>
      <c r="I114" s="886">
        <f>SUM(M54)</f>
        <v>11455.05</v>
      </c>
      <c r="P114" s="685" t="s">
        <v>718</v>
      </c>
      <c r="Q114" s="157">
        <f t="shared" ref="Q114:Q116" si="48">SUM(N88)</f>
        <v>0</v>
      </c>
    </row>
    <row r="115" spans="1:17" ht="19.5" thickBot="1" x14ac:dyDescent="0.35">
      <c r="A115" s="1141" t="s">
        <v>418</v>
      </c>
      <c r="B115" s="1141"/>
      <c r="C115" s="1141"/>
      <c r="D115" s="1141"/>
      <c r="E115" s="1141"/>
      <c r="F115" s="1141"/>
      <c r="G115" s="1141"/>
      <c r="H115" s="1142"/>
      <c r="I115" s="866"/>
      <c r="P115" s="685" t="s">
        <v>569</v>
      </c>
      <c r="Q115" s="157">
        <f t="shared" si="48"/>
        <v>11494.76</v>
      </c>
    </row>
    <row r="116" spans="1:17" ht="19.5" thickBot="1" x14ac:dyDescent="0.35">
      <c r="A116" s="1141" t="s">
        <v>419</v>
      </c>
      <c r="B116" s="1141"/>
      <c r="C116" s="1141"/>
      <c r="D116" s="1141"/>
      <c r="E116" s="1141"/>
      <c r="F116" s="1141"/>
      <c r="G116" s="1141"/>
      <c r="H116" s="1142"/>
      <c r="I116" s="866">
        <f>SUM(I114:I115)</f>
        <v>11455.05</v>
      </c>
      <c r="P116" s="176" t="s">
        <v>383</v>
      </c>
      <c r="Q116" s="157">
        <f t="shared" si="48"/>
        <v>1575</v>
      </c>
    </row>
    <row r="117" spans="1:17" ht="19.5" thickBot="1" x14ac:dyDescent="0.35">
      <c r="A117" s="1143"/>
      <c r="B117" s="1143"/>
      <c r="C117" s="1143"/>
      <c r="D117" s="1143"/>
      <c r="E117" s="1143"/>
      <c r="F117" s="1143"/>
      <c r="G117" s="1143"/>
      <c r="H117" s="1143"/>
      <c r="I117" s="1144"/>
      <c r="P117" s="176" t="s">
        <v>784</v>
      </c>
      <c r="Q117" s="395">
        <f>SUM(Q109:Q116)</f>
        <v>13069.76</v>
      </c>
    </row>
    <row r="118" spans="1:17" ht="21.75" customHeight="1" thickBot="1" x14ac:dyDescent="0.35">
      <c r="A118" s="1139" t="s">
        <v>397</v>
      </c>
      <c r="B118" s="1139"/>
      <c r="C118" s="1139"/>
      <c r="D118" s="1139"/>
      <c r="E118" s="1139"/>
      <c r="F118" s="1139"/>
      <c r="G118" s="1139"/>
      <c r="H118" s="1139"/>
      <c r="I118" s="1140"/>
      <c r="P118" s="687" t="s">
        <v>74</v>
      </c>
      <c r="Q118" s="1077" t="s">
        <v>74</v>
      </c>
    </row>
    <row r="119" spans="1:17" ht="19.5" thickBot="1" x14ac:dyDescent="0.35">
      <c r="A119" s="1141" t="s">
        <v>423</v>
      </c>
      <c r="B119" s="1141"/>
      <c r="C119" s="1141"/>
      <c r="D119" s="1141"/>
      <c r="E119" s="1141"/>
      <c r="F119" s="1141"/>
      <c r="G119" s="1141"/>
      <c r="H119" s="1142"/>
      <c r="I119" s="866">
        <f>SUM(Q100+Q21+Q29)</f>
        <v>25179.62</v>
      </c>
      <c r="P119" s="900" t="s">
        <v>74</v>
      </c>
      <c r="Q119" s="879" t="s">
        <v>74</v>
      </c>
    </row>
    <row r="120" spans="1:17" ht="19.5" thickBot="1" x14ac:dyDescent="0.35">
      <c r="A120" s="1141" t="s">
        <v>424</v>
      </c>
      <c r="B120" s="1141"/>
      <c r="C120" s="1141"/>
      <c r="D120" s="1141"/>
      <c r="E120" s="1141"/>
      <c r="F120" s="1141"/>
      <c r="G120" s="1141"/>
      <c r="H120" s="1142"/>
      <c r="I120" s="866">
        <f>SUM(Q22+Q30)</f>
        <v>0</v>
      </c>
      <c r="P120" s="901" t="s">
        <v>74</v>
      </c>
      <c r="Q120" s="901" t="s">
        <v>74</v>
      </c>
    </row>
    <row r="121" spans="1:17" ht="33" customHeight="1" thickBot="1" x14ac:dyDescent="0.35">
      <c r="A121" s="1147" t="s">
        <v>425</v>
      </c>
      <c r="B121" s="1147"/>
      <c r="C121" s="1147"/>
      <c r="D121" s="1147"/>
      <c r="E121" s="1147"/>
      <c r="F121" s="1147"/>
      <c r="G121" s="1147"/>
      <c r="H121" s="1148"/>
      <c r="I121" s="866">
        <f>SUM(Q101+Q23+Q24+Q25+Q31+Q32+Q33)</f>
        <v>16366.39</v>
      </c>
      <c r="P121" s="901" t="s">
        <v>74</v>
      </c>
      <c r="Q121" s="901" t="s">
        <v>74</v>
      </c>
    </row>
    <row r="122" spans="1:17" ht="19.5" thickBot="1" x14ac:dyDescent="0.35">
      <c r="A122" s="1139" t="s">
        <v>402</v>
      </c>
      <c r="B122" s="1139"/>
      <c r="C122" s="1139"/>
      <c r="D122" s="1139"/>
      <c r="E122" s="1139"/>
      <c r="F122" s="1139"/>
      <c r="G122" s="1139"/>
      <c r="H122" s="1140"/>
      <c r="I122" s="866">
        <f>SUM(I119:I121)</f>
        <v>41546.009999999995</v>
      </c>
      <c r="P122" s="902" t="s">
        <v>74</v>
      </c>
      <c r="Q122" s="903" t="s">
        <v>74</v>
      </c>
    </row>
    <row r="123" spans="1:17" ht="19.5" thickBot="1" x14ac:dyDescent="0.35">
      <c r="A123" s="1137"/>
      <c r="B123" s="1137"/>
      <c r="C123" s="1137"/>
      <c r="D123" s="1137"/>
      <c r="E123" s="1137"/>
      <c r="F123" s="1137"/>
      <c r="G123" s="1137"/>
      <c r="H123" s="1137"/>
      <c r="I123" s="1138"/>
      <c r="P123" s="904" t="s">
        <v>74</v>
      </c>
      <c r="Q123" s="879" t="s">
        <v>74</v>
      </c>
    </row>
    <row r="124" spans="1:17" ht="16.5" thickTop="1" x14ac:dyDescent="0.25"/>
    <row r="127" spans="1:17" x14ac:dyDescent="0.25">
      <c r="B127" s="1042"/>
      <c r="C127" s="862"/>
      <c r="D127" s="862"/>
      <c r="E127" s="862"/>
      <c r="F127" s="862"/>
      <c r="G127" s="862"/>
      <c r="H127" s="862"/>
      <c r="I127" s="862"/>
      <c r="J127" s="862"/>
      <c r="K127" s="862"/>
      <c r="L127" s="862"/>
      <c r="M127" s="862"/>
    </row>
    <row r="128" spans="1:17" ht="18.75" x14ac:dyDescent="0.25">
      <c r="B128" s="1043"/>
      <c r="C128" s="878"/>
      <c r="D128" s="878"/>
      <c r="E128" s="878"/>
      <c r="F128" s="878"/>
      <c r="G128" s="878"/>
      <c r="H128" s="878"/>
      <c r="I128" s="878"/>
      <c r="J128" s="878"/>
      <c r="K128" s="878"/>
      <c r="L128" s="878"/>
      <c r="M128" s="878"/>
      <c r="N128" s="878"/>
    </row>
    <row r="129" spans="2:14" ht="18.75" x14ac:dyDescent="0.25">
      <c r="B129" s="1044"/>
      <c r="C129" s="1044"/>
      <c r="D129" s="1044"/>
      <c r="E129" s="1044"/>
      <c r="F129" s="1044"/>
      <c r="G129" s="1044"/>
      <c r="H129" s="1044"/>
      <c r="I129" s="1044"/>
      <c r="J129" s="1044"/>
      <c r="K129" s="1044"/>
      <c r="L129" s="1044"/>
      <c r="M129" s="1044"/>
      <c r="N129" s="884"/>
    </row>
    <row r="130" spans="2:14" x14ac:dyDescent="0.25">
      <c r="B130" s="862"/>
      <c r="C130" s="862"/>
      <c r="D130" s="862"/>
      <c r="E130" s="862"/>
      <c r="F130" s="862"/>
      <c r="G130" s="862"/>
      <c r="H130" s="862"/>
      <c r="I130" s="862"/>
      <c r="J130" s="862"/>
      <c r="K130" s="862"/>
      <c r="L130" s="862"/>
      <c r="M130" s="862"/>
    </row>
    <row r="131" spans="2:14" x14ac:dyDescent="0.25">
      <c r="B131" s="862"/>
      <c r="C131" s="862"/>
      <c r="D131" s="862"/>
      <c r="E131" s="862"/>
      <c r="F131" s="862"/>
      <c r="G131" s="862"/>
      <c r="H131" s="862"/>
      <c r="I131" s="862"/>
      <c r="J131" s="862"/>
      <c r="K131" s="862"/>
      <c r="L131" s="862"/>
      <c r="M131" s="862"/>
    </row>
    <row r="132" spans="2:14" x14ac:dyDescent="0.25">
      <c r="B132" s="1042"/>
      <c r="C132" s="862"/>
      <c r="D132" s="862"/>
      <c r="E132" s="862"/>
      <c r="F132" s="862"/>
      <c r="G132" s="862"/>
      <c r="H132" s="862"/>
      <c r="I132" s="862"/>
      <c r="J132" s="862"/>
      <c r="K132" s="862"/>
      <c r="L132" s="862"/>
      <c r="M132" s="862"/>
    </row>
    <row r="133" spans="2:14" ht="18.75" x14ac:dyDescent="0.25">
      <c r="B133" s="1043"/>
      <c r="C133" s="867"/>
      <c r="D133" s="867"/>
      <c r="E133" s="867"/>
      <c r="F133" s="867"/>
      <c r="G133" s="867"/>
      <c r="H133" s="867"/>
      <c r="I133" s="867"/>
      <c r="J133" s="867"/>
      <c r="K133" s="867"/>
      <c r="L133" s="867"/>
      <c r="M133" s="867"/>
      <c r="N133" s="867"/>
    </row>
    <row r="134" spans="2:14" x14ac:dyDescent="0.25">
      <c r="B134" s="880"/>
      <c r="C134" s="880"/>
      <c r="D134" s="880"/>
      <c r="E134" s="880"/>
      <c r="F134" s="880"/>
      <c r="G134" s="880"/>
      <c r="H134" s="880"/>
      <c r="I134" s="880"/>
      <c r="J134" s="1045"/>
      <c r="K134" s="1045"/>
      <c r="L134" s="1045"/>
      <c r="M134" s="1045"/>
      <c r="N134" s="880"/>
    </row>
    <row r="135" spans="2:14" x14ac:dyDescent="0.25"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</row>
  </sheetData>
  <mergeCells count="51">
    <mergeCell ref="P110:Q110"/>
    <mergeCell ref="A109:H109"/>
    <mergeCell ref="P104:Q104"/>
    <mergeCell ref="P94:Q94"/>
    <mergeCell ref="P76:Q76"/>
    <mergeCell ref="P99:Q99"/>
    <mergeCell ref="A100:I100"/>
    <mergeCell ref="A95:H95"/>
    <mergeCell ref="A94:I94"/>
    <mergeCell ref="B83:N83"/>
    <mergeCell ref="A93:I93"/>
    <mergeCell ref="A103:H103"/>
    <mergeCell ref="A104:H104"/>
    <mergeCell ref="A105:H105"/>
    <mergeCell ref="A106:H106"/>
    <mergeCell ref="A108:H108"/>
    <mergeCell ref="A96:H96"/>
    <mergeCell ref="A97:H97"/>
    <mergeCell ref="A98:H98"/>
    <mergeCell ref="A99:H99"/>
    <mergeCell ref="A102:H102"/>
    <mergeCell ref="A123:I123"/>
    <mergeCell ref="A122:H122"/>
    <mergeCell ref="A101:H101"/>
    <mergeCell ref="A114:H114"/>
    <mergeCell ref="A115:H115"/>
    <mergeCell ref="A116:H116"/>
    <mergeCell ref="A117:I117"/>
    <mergeCell ref="A118:I118"/>
    <mergeCell ref="A110:H110"/>
    <mergeCell ref="A111:H111"/>
    <mergeCell ref="A119:H119"/>
    <mergeCell ref="A120:H120"/>
    <mergeCell ref="A121:H121"/>
    <mergeCell ref="A107:I107"/>
    <mergeCell ref="A112:I112"/>
    <mergeCell ref="A113:I113"/>
    <mergeCell ref="P13:R13"/>
    <mergeCell ref="P19:R19"/>
    <mergeCell ref="P16:Q16"/>
    <mergeCell ref="P18:Q18"/>
    <mergeCell ref="P20:R20"/>
    <mergeCell ref="P71:Q71"/>
    <mergeCell ref="P57:Q57"/>
    <mergeCell ref="A47:M47"/>
    <mergeCell ref="P28:R28"/>
    <mergeCell ref="P27:R27"/>
    <mergeCell ref="P47:R47"/>
    <mergeCell ref="P45:R45"/>
    <mergeCell ref="P36:R36"/>
    <mergeCell ref="P66:Q66"/>
  </mergeCells>
  <phoneticPr fontId="20" type="noConversion"/>
  <pageMargins left="0.75" right="0.75" top="1" bottom="1" header="0.5" footer="0.5"/>
  <pageSetup scale="17" orientation="landscape" r:id="rId1"/>
  <ignoredErrors>
    <ignoredError sqref="C81:M8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304"/>
  <sheetViews>
    <sheetView showRuler="0" zoomScale="80" zoomScaleNormal="80" workbookViewId="0">
      <pane ySplit="1" topLeftCell="A104" activePane="bottomLeft" state="frozen"/>
      <selection pane="bottomLeft" activeCell="E137" sqref="E137"/>
    </sheetView>
  </sheetViews>
  <sheetFormatPr defaultColWidth="10.875" defaultRowHeight="18.75" x14ac:dyDescent="0.25"/>
  <cols>
    <col min="1" max="1" width="39.375" style="34" customWidth="1"/>
    <col min="2" max="2" width="13.625" style="25" customWidth="1"/>
    <col min="3" max="3" width="11.75" style="28" customWidth="1"/>
    <col min="4" max="4" width="24.25" style="28" customWidth="1"/>
    <col min="5" max="5" width="18.625" style="35" customWidth="1"/>
    <col min="6" max="6" width="26.875" style="24" customWidth="1"/>
    <col min="7" max="7" width="16.5" style="28" customWidth="1"/>
    <col min="8" max="8" width="17.125" style="30" customWidth="1"/>
    <col min="9" max="9" width="22.375" style="825" customWidth="1"/>
    <col min="10" max="10" width="16.375" style="163" customWidth="1"/>
    <col min="11" max="11" width="11" style="278" customWidth="1"/>
    <col min="12" max="12" width="17.125" style="750" customWidth="1"/>
    <col min="13" max="13" width="10.875" style="2"/>
    <col min="14" max="14" width="14.875" style="2" customWidth="1"/>
    <col min="15" max="16384" width="10.875" style="2"/>
  </cols>
  <sheetData>
    <row r="1" spans="1:23" s="1" customFormat="1" ht="52.5" customHeight="1" thickBot="1" x14ac:dyDescent="0.3">
      <c r="A1" s="965" t="s">
        <v>53</v>
      </c>
      <c r="B1" s="965" t="s">
        <v>0</v>
      </c>
      <c r="C1" s="83" t="s">
        <v>54</v>
      </c>
      <c r="D1" s="80" t="s">
        <v>1</v>
      </c>
      <c r="E1" s="81" t="s">
        <v>52</v>
      </c>
      <c r="F1" s="82" t="s">
        <v>4</v>
      </c>
      <c r="G1" s="175" t="s">
        <v>55</v>
      </c>
      <c r="H1" s="82" t="s">
        <v>57</v>
      </c>
      <c r="I1" s="819" t="s">
        <v>2</v>
      </c>
      <c r="J1" s="82" t="s">
        <v>5</v>
      </c>
      <c r="K1" s="20" t="s">
        <v>139</v>
      </c>
      <c r="L1" s="749"/>
      <c r="M1" s="15"/>
      <c r="N1" s="15"/>
      <c r="O1" s="14"/>
      <c r="P1" s="14"/>
      <c r="Q1" s="14"/>
      <c r="R1" s="14"/>
      <c r="S1" s="14"/>
      <c r="T1" s="14"/>
      <c r="U1" s="14"/>
      <c r="V1" s="14"/>
      <c r="W1" s="14"/>
    </row>
    <row r="2" spans="1:23" s="1" customFormat="1" ht="19.5" customHeight="1" thickBot="1" x14ac:dyDescent="0.3">
      <c r="A2" s="1163" t="s">
        <v>632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5"/>
      <c r="L2" s="749"/>
    </row>
    <row r="3" spans="1:23" s="1" customFormat="1" ht="19.5" customHeight="1" thickBot="1" x14ac:dyDescent="0.3">
      <c r="A3" s="1179" t="s">
        <v>108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1"/>
      <c r="L3" s="749"/>
    </row>
    <row r="4" spans="1:23" ht="47.25" x14ac:dyDescent="0.25">
      <c r="A4" s="992"/>
      <c r="B4" s="576">
        <v>44109</v>
      </c>
      <c r="C4" s="139" t="s">
        <v>68</v>
      </c>
      <c r="D4" s="139" t="s">
        <v>732</v>
      </c>
      <c r="E4" s="491">
        <v>25.06</v>
      </c>
      <c r="F4" s="140" t="s">
        <v>391</v>
      </c>
      <c r="G4" s="577" t="s">
        <v>102</v>
      </c>
      <c r="H4" s="578" t="s">
        <v>141</v>
      </c>
      <c r="I4" s="820"/>
      <c r="J4" s="166" t="s">
        <v>107</v>
      </c>
      <c r="K4" s="607" t="s">
        <v>350</v>
      </c>
    </row>
    <row r="5" spans="1:23" x14ac:dyDescent="0.25">
      <c r="A5" s="575"/>
      <c r="B5" s="576">
        <v>44109</v>
      </c>
      <c r="C5" s="139" t="s">
        <v>68</v>
      </c>
      <c r="D5" s="139" t="s">
        <v>733</v>
      </c>
      <c r="E5" s="491">
        <v>32.19</v>
      </c>
      <c r="F5" s="140" t="s">
        <v>27</v>
      </c>
      <c r="G5" s="577" t="s">
        <v>62</v>
      </c>
      <c r="H5" s="578" t="s">
        <v>766</v>
      </c>
      <c r="I5" s="820" t="s">
        <v>765</v>
      </c>
      <c r="J5" s="166" t="s">
        <v>107</v>
      </c>
      <c r="K5" s="607" t="s">
        <v>350</v>
      </c>
    </row>
    <row r="6" spans="1:23" ht="47.25" x14ac:dyDescent="0.25">
      <c r="A6" s="575"/>
      <c r="B6" s="576">
        <v>44110</v>
      </c>
      <c r="C6" s="139" t="s">
        <v>68</v>
      </c>
      <c r="D6" s="139" t="s">
        <v>734</v>
      </c>
      <c r="E6" s="491">
        <v>10.32</v>
      </c>
      <c r="F6" s="140" t="s">
        <v>391</v>
      </c>
      <c r="G6" s="577" t="s">
        <v>102</v>
      </c>
      <c r="H6" s="578" t="s">
        <v>141</v>
      </c>
      <c r="I6" s="820" t="s">
        <v>776</v>
      </c>
      <c r="J6" s="166" t="s">
        <v>107</v>
      </c>
      <c r="K6" s="607" t="s">
        <v>350</v>
      </c>
      <c r="M6" s="2" t="s">
        <v>74</v>
      </c>
      <c r="N6" s="3" t="s">
        <v>74</v>
      </c>
    </row>
    <row r="7" spans="1:23" ht="47.25" x14ac:dyDescent="0.25">
      <c r="A7" s="575"/>
      <c r="B7" s="576">
        <v>44112</v>
      </c>
      <c r="C7" s="139" t="s">
        <v>68</v>
      </c>
      <c r="D7" s="139" t="s">
        <v>732</v>
      </c>
      <c r="E7" s="491">
        <v>1.37</v>
      </c>
      <c r="F7" s="140" t="s">
        <v>391</v>
      </c>
      <c r="G7" s="577" t="s">
        <v>102</v>
      </c>
      <c r="H7" s="578" t="s">
        <v>141</v>
      </c>
      <c r="I7" s="820" t="s">
        <v>777</v>
      </c>
      <c r="J7" s="166" t="s">
        <v>107</v>
      </c>
      <c r="K7" s="607" t="s">
        <v>350</v>
      </c>
      <c r="M7" s="2" t="s">
        <v>74</v>
      </c>
      <c r="N7" s="3" t="s">
        <v>74</v>
      </c>
    </row>
    <row r="8" spans="1:23" x14ac:dyDescent="0.25">
      <c r="A8" s="575"/>
      <c r="B8" s="576">
        <v>44116</v>
      </c>
      <c r="C8" s="139" t="s">
        <v>68</v>
      </c>
      <c r="D8" s="139" t="s">
        <v>750</v>
      </c>
      <c r="E8" s="491">
        <v>7.22</v>
      </c>
      <c r="F8" s="140" t="s">
        <v>37</v>
      </c>
      <c r="G8" s="577" t="s">
        <v>102</v>
      </c>
      <c r="H8" s="578" t="s">
        <v>141</v>
      </c>
      <c r="I8" s="820" t="s">
        <v>775</v>
      </c>
      <c r="J8" s="166" t="s">
        <v>107</v>
      </c>
      <c r="K8" s="607" t="s">
        <v>350</v>
      </c>
      <c r="N8" s="3"/>
    </row>
    <row r="9" spans="1:23" x14ac:dyDescent="0.25">
      <c r="A9" s="575"/>
      <c r="B9" s="576">
        <v>44123</v>
      </c>
      <c r="C9" s="139" t="s">
        <v>68</v>
      </c>
      <c r="D9" s="139" t="s">
        <v>753</v>
      </c>
      <c r="E9" s="491">
        <v>192.08</v>
      </c>
      <c r="F9" s="140" t="s">
        <v>25</v>
      </c>
      <c r="G9" s="577" t="s">
        <v>62</v>
      </c>
      <c r="H9" s="578" t="s">
        <v>747</v>
      </c>
      <c r="I9" s="820"/>
      <c r="J9" s="166" t="s">
        <v>106</v>
      </c>
      <c r="K9" s="607" t="s">
        <v>350</v>
      </c>
      <c r="N9" s="3"/>
    </row>
    <row r="10" spans="1:23" x14ac:dyDescent="0.25">
      <c r="A10" s="575"/>
      <c r="B10" s="576">
        <v>44124</v>
      </c>
      <c r="C10" s="139" t="s">
        <v>68</v>
      </c>
      <c r="D10" s="139" t="s">
        <v>754</v>
      </c>
      <c r="E10" s="491">
        <v>30</v>
      </c>
      <c r="F10" s="140" t="s">
        <v>27</v>
      </c>
      <c r="G10" s="577" t="s">
        <v>62</v>
      </c>
      <c r="H10" s="578" t="s">
        <v>747</v>
      </c>
      <c r="I10" s="820"/>
      <c r="J10" s="166" t="s">
        <v>106</v>
      </c>
      <c r="K10" s="607" t="s">
        <v>350</v>
      </c>
      <c r="N10" s="3"/>
    </row>
    <row r="11" spans="1:23" x14ac:dyDescent="0.25">
      <c r="A11" s="575"/>
      <c r="B11" s="576">
        <v>44124</v>
      </c>
      <c r="C11" s="139" t="s">
        <v>68</v>
      </c>
      <c r="D11" s="139" t="s">
        <v>754</v>
      </c>
      <c r="E11" s="491">
        <v>6.55</v>
      </c>
      <c r="F11" s="140" t="s">
        <v>25</v>
      </c>
      <c r="G11" s="577" t="s">
        <v>62</v>
      </c>
      <c r="H11" s="578" t="s">
        <v>747</v>
      </c>
      <c r="I11" s="820"/>
      <c r="J11" s="166" t="s">
        <v>106</v>
      </c>
      <c r="K11" s="607" t="s">
        <v>350</v>
      </c>
      <c r="N11" s="3"/>
    </row>
    <row r="12" spans="1:23" x14ac:dyDescent="0.25">
      <c r="A12" s="575"/>
      <c r="B12" s="576">
        <v>44124</v>
      </c>
      <c r="C12" s="139" t="s">
        <v>68</v>
      </c>
      <c r="D12" s="139" t="s">
        <v>755</v>
      </c>
      <c r="E12" s="491">
        <v>162.54</v>
      </c>
      <c r="F12" s="140" t="s">
        <v>25</v>
      </c>
      <c r="G12" s="577" t="s">
        <v>62</v>
      </c>
      <c r="H12" s="578" t="s">
        <v>747</v>
      </c>
      <c r="I12" s="820"/>
      <c r="J12" s="166" t="s">
        <v>106</v>
      </c>
      <c r="K12" s="607" t="s">
        <v>350</v>
      </c>
      <c r="N12" s="3"/>
    </row>
    <row r="13" spans="1:23" x14ac:dyDescent="0.25">
      <c r="A13" s="575"/>
      <c r="B13" s="576">
        <v>44124</v>
      </c>
      <c r="C13" s="139" t="s">
        <v>68</v>
      </c>
      <c r="D13" s="139" t="s">
        <v>755</v>
      </c>
      <c r="E13" s="491">
        <v>25.61</v>
      </c>
      <c r="F13" s="140" t="s">
        <v>25</v>
      </c>
      <c r="G13" s="577" t="s">
        <v>62</v>
      </c>
      <c r="H13" s="578" t="s">
        <v>747</v>
      </c>
      <c r="I13" s="820"/>
      <c r="J13" s="166" t="s">
        <v>106</v>
      </c>
      <c r="K13" s="607" t="s">
        <v>350</v>
      </c>
      <c r="N13" s="3"/>
    </row>
    <row r="14" spans="1:23" ht="47.25" x14ac:dyDescent="0.25">
      <c r="A14" s="575"/>
      <c r="B14" s="129">
        <v>44125</v>
      </c>
      <c r="C14" s="139" t="s">
        <v>68</v>
      </c>
      <c r="D14" s="139" t="s">
        <v>762</v>
      </c>
      <c r="E14" s="142">
        <v>3.35</v>
      </c>
      <c r="F14" s="140" t="s">
        <v>391</v>
      </c>
      <c r="G14" s="138" t="s">
        <v>102</v>
      </c>
      <c r="H14" s="141" t="s">
        <v>747</v>
      </c>
      <c r="I14" s="831" t="s">
        <v>776</v>
      </c>
      <c r="J14" s="166" t="s">
        <v>107</v>
      </c>
      <c r="K14" s="607" t="s">
        <v>350</v>
      </c>
      <c r="N14" s="3"/>
    </row>
    <row r="15" spans="1:23" x14ac:dyDescent="0.25">
      <c r="A15" s="575"/>
      <c r="B15" s="129">
        <v>44128</v>
      </c>
      <c r="C15" s="139" t="s">
        <v>68</v>
      </c>
      <c r="D15" s="139" t="s">
        <v>763</v>
      </c>
      <c r="E15" s="142">
        <v>209.51</v>
      </c>
      <c r="F15" s="140" t="s">
        <v>27</v>
      </c>
      <c r="G15" s="138" t="s">
        <v>62</v>
      </c>
      <c r="H15" s="141" t="s">
        <v>747</v>
      </c>
      <c r="I15" s="831"/>
      <c r="J15" s="166" t="s">
        <v>107</v>
      </c>
      <c r="K15" s="607" t="s">
        <v>350</v>
      </c>
      <c r="N15" s="3"/>
    </row>
    <row r="16" spans="1:23" x14ac:dyDescent="0.25">
      <c r="A16" s="575"/>
      <c r="B16" s="129">
        <v>44128</v>
      </c>
      <c r="C16" s="139" t="s">
        <v>68</v>
      </c>
      <c r="D16" s="139" t="s">
        <v>764</v>
      </c>
      <c r="E16" s="142">
        <v>29</v>
      </c>
      <c r="F16" s="140" t="s">
        <v>27</v>
      </c>
      <c r="G16" s="138" t="s">
        <v>62</v>
      </c>
      <c r="H16" s="141" t="s">
        <v>747</v>
      </c>
      <c r="I16" s="831"/>
      <c r="J16" s="166" t="s">
        <v>107</v>
      </c>
      <c r="K16" s="607" t="s">
        <v>350</v>
      </c>
      <c r="N16" s="3"/>
    </row>
    <row r="17" spans="1:14" x14ac:dyDescent="0.25">
      <c r="A17" s="575"/>
      <c r="B17" s="576">
        <v>44131</v>
      </c>
      <c r="C17" s="139" t="s">
        <v>68</v>
      </c>
      <c r="D17" s="139" t="s">
        <v>787</v>
      </c>
      <c r="E17" s="491">
        <v>142.32</v>
      </c>
      <c r="F17" s="140" t="s">
        <v>25</v>
      </c>
      <c r="G17" s="577" t="s">
        <v>62</v>
      </c>
      <c r="H17" s="578" t="s">
        <v>747</v>
      </c>
      <c r="I17" s="820"/>
      <c r="J17" s="166" t="s">
        <v>106</v>
      </c>
      <c r="K17" s="607" t="s">
        <v>350</v>
      </c>
      <c r="L17" s="750" t="s">
        <v>808</v>
      </c>
      <c r="N17" s="3"/>
    </row>
    <row r="18" spans="1:14" ht="31.5" x14ac:dyDescent="0.25">
      <c r="A18" s="575"/>
      <c r="B18" s="576">
        <v>44132</v>
      </c>
      <c r="C18" s="139" t="s">
        <v>68</v>
      </c>
      <c r="D18" s="139" t="s">
        <v>788</v>
      </c>
      <c r="E18" s="491">
        <v>286.94</v>
      </c>
      <c r="F18" s="140" t="s">
        <v>27</v>
      </c>
      <c r="G18" s="577" t="s">
        <v>62</v>
      </c>
      <c r="H18" s="578" t="s">
        <v>789</v>
      </c>
      <c r="I18" s="820" t="s">
        <v>790</v>
      </c>
      <c r="J18" s="166" t="s">
        <v>106</v>
      </c>
      <c r="K18" s="607" t="s">
        <v>350</v>
      </c>
      <c r="L18" s="750" t="s">
        <v>808</v>
      </c>
      <c r="N18" s="3"/>
    </row>
    <row r="19" spans="1:14" x14ac:dyDescent="0.25">
      <c r="A19" s="575"/>
      <c r="B19" s="576">
        <v>44132</v>
      </c>
      <c r="C19" s="139" t="s">
        <v>68</v>
      </c>
      <c r="D19" s="139" t="s">
        <v>755</v>
      </c>
      <c r="E19" s="491">
        <v>31.7</v>
      </c>
      <c r="F19" s="140" t="s">
        <v>37</v>
      </c>
      <c r="G19" s="577" t="s">
        <v>62</v>
      </c>
      <c r="H19" s="578" t="s">
        <v>141</v>
      </c>
      <c r="I19" s="820"/>
      <c r="J19" s="166" t="s">
        <v>106</v>
      </c>
      <c r="K19" s="607" t="s">
        <v>350</v>
      </c>
      <c r="L19" s="750" t="s">
        <v>808</v>
      </c>
      <c r="N19" s="3"/>
    </row>
    <row r="20" spans="1:14" ht="31.5" x14ac:dyDescent="0.25">
      <c r="A20" s="575"/>
      <c r="B20" s="576">
        <v>44134</v>
      </c>
      <c r="C20" s="139" t="s">
        <v>68</v>
      </c>
      <c r="D20" s="139" t="s">
        <v>792</v>
      </c>
      <c r="E20" s="491">
        <v>129.51</v>
      </c>
      <c r="F20" s="140" t="s">
        <v>37</v>
      </c>
      <c r="G20" s="577" t="s">
        <v>62</v>
      </c>
      <c r="H20" s="578" t="s">
        <v>141</v>
      </c>
      <c r="I20" s="820" t="s">
        <v>793</v>
      </c>
      <c r="J20" s="166" t="s">
        <v>106</v>
      </c>
      <c r="K20" s="607" t="s">
        <v>350</v>
      </c>
      <c r="L20" s="750" t="s">
        <v>808</v>
      </c>
      <c r="M20" s="3" t="s">
        <v>74</v>
      </c>
      <c r="N20" s="3"/>
    </row>
    <row r="21" spans="1:14" ht="31.5" x14ac:dyDescent="0.25">
      <c r="A21" s="575"/>
      <c r="B21" s="576">
        <v>44134</v>
      </c>
      <c r="C21" s="139" t="s">
        <v>68</v>
      </c>
      <c r="D21" s="139" t="s">
        <v>791</v>
      </c>
      <c r="E21" s="491">
        <v>215.52</v>
      </c>
      <c r="F21" s="140" t="s">
        <v>27</v>
      </c>
      <c r="G21" s="577" t="s">
        <v>62</v>
      </c>
      <c r="H21" s="578" t="s">
        <v>789</v>
      </c>
      <c r="I21" s="820" t="s">
        <v>790</v>
      </c>
      <c r="J21" s="166" t="s">
        <v>106</v>
      </c>
      <c r="K21" s="607" t="s">
        <v>350</v>
      </c>
      <c r="L21" s="750" t="s">
        <v>808</v>
      </c>
      <c r="N21" s="3"/>
    </row>
    <row r="22" spans="1:14" x14ac:dyDescent="0.25">
      <c r="A22" s="575"/>
      <c r="B22" s="576"/>
      <c r="C22" s="139"/>
      <c r="D22" s="139"/>
      <c r="E22" s="491"/>
      <c r="F22" s="140"/>
      <c r="G22" s="577"/>
      <c r="H22" s="578"/>
      <c r="I22" s="820"/>
      <c r="J22" s="166"/>
      <c r="K22" s="607"/>
      <c r="N22" s="3"/>
    </row>
    <row r="23" spans="1:14" x14ac:dyDescent="0.25">
      <c r="A23" s="575"/>
      <c r="B23" s="576"/>
      <c r="C23" s="139"/>
      <c r="D23" s="139"/>
      <c r="E23" s="491"/>
      <c r="F23" s="140"/>
      <c r="G23" s="577"/>
      <c r="H23" s="578"/>
      <c r="I23" s="820"/>
      <c r="J23" s="166"/>
      <c r="K23" s="607"/>
      <c r="N23" s="3"/>
    </row>
    <row r="24" spans="1:14" x14ac:dyDescent="0.25">
      <c r="A24" s="575"/>
      <c r="B24" s="576"/>
      <c r="C24" s="139"/>
      <c r="D24" s="139"/>
      <c r="E24" s="491"/>
      <c r="F24" s="140"/>
      <c r="G24" s="577"/>
      <c r="H24" s="578"/>
      <c r="I24" s="820"/>
      <c r="J24" s="166"/>
      <c r="K24" s="607"/>
      <c r="N24" s="3"/>
    </row>
    <row r="25" spans="1:14" x14ac:dyDescent="0.25">
      <c r="A25" s="575"/>
      <c r="B25" s="576"/>
      <c r="C25" s="139"/>
      <c r="D25" s="139"/>
      <c r="E25" s="491"/>
      <c r="F25" s="140"/>
      <c r="G25" s="577"/>
      <c r="H25" s="578"/>
      <c r="I25" s="820"/>
      <c r="J25" s="166"/>
      <c r="K25" s="607"/>
      <c r="L25" s="749" t="s">
        <v>104</v>
      </c>
      <c r="N25" s="3"/>
    </row>
    <row r="26" spans="1:14" x14ac:dyDescent="0.25">
      <c r="A26" s="575"/>
      <c r="B26" s="576"/>
      <c r="C26" s="139"/>
      <c r="D26" s="139"/>
      <c r="E26" s="491"/>
      <c r="F26" s="140"/>
      <c r="G26" s="577"/>
      <c r="H26" s="578"/>
      <c r="I26" s="820"/>
      <c r="J26" s="166"/>
      <c r="K26" s="607"/>
      <c r="N26" s="3"/>
    </row>
    <row r="27" spans="1:14" x14ac:dyDescent="0.25">
      <c r="A27" s="575"/>
      <c r="B27" s="576" t="s">
        <v>74</v>
      </c>
      <c r="C27" s="139"/>
      <c r="D27" s="139" t="s">
        <v>74</v>
      </c>
      <c r="E27" s="491" t="s">
        <v>74</v>
      </c>
      <c r="F27" s="140"/>
      <c r="G27" s="577"/>
      <c r="H27" s="578"/>
      <c r="I27" s="820" t="s">
        <v>74</v>
      </c>
      <c r="J27" s="166"/>
      <c r="K27" s="607"/>
      <c r="N27" s="3"/>
    </row>
    <row r="28" spans="1:14" x14ac:dyDescent="0.25">
      <c r="A28" s="575"/>
      <c r="B28" s="576" t="s">
        <v>74</v>
      </c>
      <c r="C28" s="139"/>
      <c r="D28" s="139" t="s">
        <v>74</v>
      </c>
      <c r="E28" s="491" t="s">
        <v>74</v>
      </c>
      <c r="F28" s="140"/>
      <c r="G28" s="577"/>
      <c r="H28" s="578"/>
      <c r="I28" s="820" t="s">
        <v>74</v>
      </c>
      <c r="J28" s="166"/>
      <c r="K28" s="607"/>
      <c r="N28" s="3"/>
    </row>
    <row r="29" spans="1:14" ht="19.5" thickBot="1" x14ac:dyDescent="0.3">
      <c r="A29" s="575"/>
      <c r="B29" s="576"/>
      <c r="C29" s="139"/>
      <c r="D29" s="139"/>
      <c r="E29" s="491"/>
      <c r="F29" s="140"/>
      <c r="G29" s="577"/>
      <c r="H29" s="578"/>
      <c r="I29" s="820"/>
      <c r="J29" s="166"/>
      <c r="K29" s="607"/>
      <c r="N29" s="3"/>
    </row>
    <row r="30" spans="1:14" ht="19.5" thickBot="1" x14ac:dyDescent="0.35">
      <c r="A30" s="178" t="s">
        <v>109</v>
      </c>
      <c r="B30" s="617"/>
      <c r="C30" s="601"/>
      <c r="D30" s="618"/>
      <c r="E30" s="81">
        <f>SUM(E4:E28)</f>
        <v>1540.7900000000002</v>
      </c>
      <c r="F30" s="319"/>
      <c r="G30" s="314"/>
      <c r="H30" s="579"/>
      <c r="I30" s="821"/>
      <c r="J30" s="321"/>
      <c r="K30" s="607"/>
      <c r="N30" s="3"/>
    </row>
    <row r="31" spans="1:14" ht="19.5" thickBot="1" x14ac:dyDescent="0.3">
      <c r="A31" s="575"/>
      <c r="B31" s="576"/>
      <c r="C31" s="139"/>
      <c r="D31" s="139"/>
      <c r="E31" s="491"/>
      <c r="F31" s="140"/>
      <c r="G31" s="577"/>
      <c r="H31" s="578"/>
      <c r="I31" s="820"/>
      <c r="J31" s="166"/>
      <c r="K31" s="608"/>
      <c r="N31" s="3"/>
    </row>
    <row r="32" spans="1:14" ht="19.5" thickBot="1" x14ac:dyDescent="0.3">
      <c r="A32" s="1166" t="s">
        <v>123</v>
      </c>
      <c r="B32" s="1167"/>
      <c r="C32" s="1167"/>
      <c r="D32" s="1167"/>
      <c r="E32" s="1167"/>
      <c r="F32" s="1167"/>
      <c r="G32" s="1167"/>
      <c r="H32" s="1167"/>
      <c r="I32" s="1167"/>
      <c r="J32" s="1167"/>
      <c r="K32" s="1168"/>
      <c r="N32" s="3"/>
    </row>
    <row r="33" spans="1:14" ht="47.25" x14ac:dyDescent="0.25">
      <c r="A33" s="992"/>
      <c r="B33" s="587">
        <v>44103</v>
      </c>
      <c r="C33" s="198" t="s">
        <v>143</v>
      </c>
      <c r="D33" s="198" t="s">
        <v>688</v>
      </c>
      <c r="E33" s="594">
        <v>200</v>
      </c>
      <c r="F33" s="199" t="s">
        <v>37</v>
      </c>
      <c r="G33" s="593" t="s">
        <v>76</v>
      </c>
      <c r="H33" s="588" t="s">
        <v>141</v>
      </c>
      <c r="I33" s="829" t="s">
        <v>689</v>
      </c>
      <c r="J33" s="201" t="s">
        <v>107</v>
      </c>
      <c r="K33" s="581" t="s">
        <v>137</v>
      </c>
      <c r="N33" s="3"/>
    </row>
    <row r="34" spans="1:14" ht="47.25" x14ac:dyDescent="0.25">
      <c r="A34" s="575"/>
      <c r="B34" s="576">
        <v>44105</v>
      </c>
      <c r="C34" s="139" t="s">
        <v>143</v>
      </c>
      <c r="D34" s="139" t="s">
        <v>690</v>
      </c>
      <c r="E34" s="491">
        <v>27.01</v>
      </c>
      <c r="F34" s="140" t="s">
        <v>37</v>
      </c>
      <c r="G34" s="577" t="s">
        <v>67</v>
      </c>
      <c r="H34" s="578" t="s">
        <v>141</v>
      </c>
      <c r="I34" s="820" t="s">
        <v>691</v>
      </c>
      <c r="J34" s="166" t="s">
        <v>106</v>
      </c>
      <c r="K34" s="607" t="s">
        <v>137</v>
      </c>
      <c r="N34" s="3"/>
    </row>
    <row r="35" spans="1:14" ht="47.25" x14ac:dyDescent="0.25">
      <c r="A35" s="575"/>
      <c r="B35" s="576">
        <v>44130</v>
      </c>
      <c r="C35" s="139" t="s">
        <v>143</v>
      </c>
      <c r="D35" s="139" t="s">
        <v>769</v>
      </c>
      <c r="E35" s="491">
        <v>412.93</v>
      </c>
      <c r="F35" s="319" t="s">
        <v>56</v>
      </c>
      <c r="G35" s="580" t="s">
        <v>76</v>
      </c>
      <c r="H35" s="578" t="s">
        <v>772</v>
      </c>
      <c r="I35" s="820" t="s">
        <v>770</v>
      </c>
      <c r="J35" s="321" t="s">
        <v>107</v>
      </c>
      <c r="K35" s="582" t="s">
        <v>137</v>
      </c>
      <c r="N35" s="3" t="s">
        <v>74</v>
      </c>
    </row>
    <row r="36" spans="1:14" ht="47.25" x14ac:dyDescent="0.25">
      <c r="A36" s="575"/>
      <c r="B36" s="576">
        <v>44130</v>
      </c>
      <c r="C36" s="139" t="s">
        <v>143</v>
      </c>
      <c r="D36" s="139" t="s">
        <v>769</v>
      </c>
      <c r="E36" s="491">
        <v>163.19999999999999</v>
      </c>
      <c r="F36" s="319" t="s">
        <v>27</v>
      </c>
      <c r="G36" s="580" t="s">
        <v>76</v>
      </c>
      <c r="H36" s="578" t="s">
        <v>772</v>
      </c>
      <c r="I36" s="820" t="s">
        <v>771</v>
      </c>
      <c r="J36" s="321" t="s">
        <v>107</v>
      </c>
      <c r="K36" s="582" t="s">
        <v>137</v>
      </c>
    </row>
    <row r="37" spans="1:14" x14ac:dyDescent="0.25">
      <c r="A37" s="575"/>
      <c r="B37" s="576"/>
      <c r="C37" s="139"/>
      <c r="D37" s="139"/>
      <c r="E37" s="491"/>
      <c r="F37" s="319"/>
      <c r="G37" s="580"/>
      <c r="H37" s="578"/>
      <c r="I37" s="820"/>
      <c r="J37" s="321"/>
      <c r="K37" s="582"/>
    </row>
    <row r="38" spans="1:14" x14ac:dyDescent="0.25">
      <c r="A38" s="575"/>
      <c r="B38" s="576"/>
      <c r="C38" s="139"/>
      <c r="D38" s="139"/>
      <c r="E38" s="491"/>
      <c r="F38" s="319"/>
      <c r="G38" s="580"/>
      <c r="H38" s="578"/>
      <c r="I38" s="820"/>
      <c r="J38" s="321"/>
      <c r="K38" s="582"/>
    </row>
    <row r="39" spans="1:14" x14ac:dyDescent="0.25">
      <c r="A39" s="575"/>
      <c r="B39" s="576"/>
      <c r="C39" s="139"/>
      <c r="D39" s="139"/>
      <c r="E39" s="491"/>
      <c r="F39" s="319"/>
      <c r="G39" s="580"/>
      <c r="H39" s="578"/>
      <c r="I39" s="820"/>
      <c r="J39" s="321"/>
      <c r="K39" s="582"/>
    </row>
    <row r="40" spans="1:14" x14ac:dyDescent="0.25">
      <c r="A40" s="575"/>
      <c r="B40" s="576"/>
      <c r="C40" s="139"/>
      <c r="D40" s="139"/>
      <c r="E40" s="491"/>
      <c r="F40" s="319"/>
      <c r="G40" s="580"/>
      <c r="H40" s="578"/>
      <c r="I40" s="820"/>
      <c r="J40" s="321"/>
      <c r="K40" s="582"/>
    </row>
    <row r="41" spans="1:14" x14ac:dyDescent="0.25">
      <c r="A41" s="575"/>
      <c r="B41" s="576"/>
      <c r="C41" s="139"/>
      <c r="D41" s="139"/>
      <c r="E41" s="491"/>
      <c r="F41" s="319"/>
      <c r="G41" s="580"/>
      <c r="H41" s="578"/>
      <c r="I41" s="820"/>
      <c r="J41" s="321"/>
      <c r="K41" s="582"/>
    </row>
    <row r="42" spans="1:14" x14ac:dyDescent="0.25">
      <c r="A42" s="575"/>
      <c r="B42" s="576"/>
      <c r="C42" s="139"/>
      <c r="D42" s="139"/>
      <c r="E42" s="491"/>
      <c r="F42" s="319"/>
      <c r="G42" s="580"/>
      <c r="H42" s="578"/>
      <c r="I42" s="820"/>
      <c r="J42" s="321"/>
      <c r="K42" s="582"/>
    </row>
    <row r="43" spans="1:14" x14ac:dyDescent="0.25">
      <c r="A43" s="575"/>
      <c r="B43" s="576"/>
      <c r="C43" s="139"/>
      <c r="D43" s="139"/>
      <c r="E43" s="491"/>
      <c r="F43" s="319"/>
      <c r="G43" s="580"/>
      <c r="H43" s="578"/>
      <c r="I43" s="820"/>
      <c r="J43" s="321"/>
      <c r="K43" s="582"/>
    </row>
    <row r="44" spans="1:14" x14ac:dyDescent="0.25">
      <c r="A44" s="575"/>
      <c r="B44" s="576"/>
      <c r="C44" s="139"/>
      <c r="D44" s="139"/>
      <c r="E44" s="491"/>
      <c r="F44" s="319"/>
      <c r="G44" s="580"/>
      <c r="H44" s="578"/>
      <c r="I44" s="820"/>
      <c r="J44" s="321"/>
      <c r="K44" s="582"/>
    </row>
    <row r="45" spans="1:14" ht="17.649999999999999" customHeight="1" x14ac:dyDescent="0.25">
      <c r="A45" s="575"/>
      <c r="B45" s="576" t="s">
        <v>74</v>
      </c>
      <c r="C45" s="139" t="s">
        <v>74</v>
      </c>
      <c r="D45" s="139" t="s">
        <v>74</v>
      </c>
      <c r="E45" s="492" t="s">
        <v>74</v>
      </c>
      <c r="F45" s="319"/>
      <c r="G45" s="580"/>
      <c r="H45" s="578"/>
      <c r="I45" s="820" t="s">
        <v>74</v>
      </c>
      <c r="J45" s="321"/>
      <c r="K45" s="582"/>
    </row>
    <row r="46" spans="1:14" ht="17.100000000000001" customHeight="1" x14ac:dyDescent="0.25">
      <c r="A46" s="575"/>
      <c r="B46" s="576" t="s">
        <v>74</v>
      </c>
      <c r="C46" s="139" t="s">
        <v>74</v>
      </c>
      <c r="D46" s="151" t="s">
        <v>74</v>
      </c>
      <c r="E46" s="491" t="s">
        <v>74</v>
      </c>
      <c r="F46" s="319"/>
      <c r="G46" s="580"/>
      <c r="H46" s="578"/>
      <c r="I46" s="820" t="s">
        <v>74</v>
      </c>
      <c r="J46" s="321"/>
      <c r="K46" s="582"/>
    </row>
    <row r="47" spans="1:14" ht="14.65" customHeight="1" x14ac:dyDescent="0.25">
      <c r="A47" s="575"/>
      <c r="B47" s="576" t="s">
        <v>74</v>
      </c>
      <c r="C47" s="139" t="s">
        <v>74</v>
      </c>
      <c r="D47" s="151" t="s">
        <v>74</v>
      </c>
      <c r="E47" s="492" t="s">
        <v>74</v>
      </c>
      <c r="F47" s="319"/>
      <c r="G47" s="580"/>
      <c r="H47" s="578"/>
      <c r="I47" s="820" t="s">
        <v>74</v>
      </c>
      <c r="J47" s="321"/>
      <c r="K47" s="582"/>
    </row>
    <row r="48" spans="1:14" ht="21" customHeight="1" thickBot="1" x14ac:dyDescent="0.3">
      <c r="A48" s="584" t="s">
        <v>74</v>
      </c>
      <c r="B48" s="585" t="s">
        <v>74</v>
      </c>
      <c r="C48" s="314"/>
      <c r="D48" s="315" t="s">
        <v>74</v>
      </c>
      <c r="E48" s="202" t="s">
        <v>74</v>
      </c>
      <c r="F48" s="319"/>
      <c r="G48" s="580"/>
      <c r="H48" s="579"/>
      <c r="I48" s="821"/>
      <c r="J48" s="321"/>
      <c r="K48" s="582"/>
    </row>
    <row r="49" spans="1:11" ht="16.5" customHeight="1" thickBot="1" x14ac:dyDescent="0.35">
      <c r="A49" s="294" t="s">
        <v>110</v>
      </c>
      <c r="B49" s="295"/>
      <c r="C49" s="138"/>
      <c r="D49" s="151"/>
      <c r="E49" s="194">
        <f>SUM(E33:E47)</f>
        <v>803.1400000000001</v>
      </c>
      <c r="F49" s="78"/>
      <c r="I49" s="822"/>
      <c r="K49" s="374"/>
    </row>
    <row r="50" spans="1:11" ht="16.5" customHeight="1" thickBot="1" x14ac:dyDescent="0.35">
      <c r="A50" s="294"/>
      <c r="B50" s="296"/>
      <c r="C50" s="285"/>
      <c r="D50" s="286"/>
      <c r="E50" s="300"/>
      <c r="F50" s="753"/>
      <c r="G50" s="298"/>
      <c r="H50" s="297"/>
      <c r="I50" s="823"/>
      <c r="J50" s="299"/>
      <c r="K50" s="375"/>
    </row>
    <row r="51" spans="1:11" ht="16.5" customHeight="1" thickBot="1" x14ac:dyDescent="0.3">
      <c r="A51" s="1170" t="s">
        <v>124</v>
      </c>
      <c r="B51" s="1171"/>
      <c r="C51" s="1171"/>
      <c r="D51" s="1171"/>
      <c r="E51" s="1171"/>
      <c r="F51" s="1171"/>
      <c r="G51" s="1171"/>
      <c r="H51" s="1171"/>
      <c r="I51" s="1171"/>
      <c r="J51" s="1172"/>
    </row>
    <row r="52" spans="1:11" ht="42.75" customHeight="1" x14ac:dyDescent="0.25">
      <c r="A52" s="586"/>
      <c r="B52" s="587">
        <v>44133</v>
      </c>
      <c r="C52" s="588" t="s">
        <v>115</v>
      </c>
      <c r="D52" s="198" t="s">
        <v>778</v>
      </c>
      <c r="E52" s="589">
        <v>734.8</v>
      </c>
      <c r="F52" s="231"/>
      <c r="G52" s="29"/>
      <c r="H52" s="31"/>
      <c r="I52" s="824"/>
      <c r="J52" s="165"/>
    </row>
    <row r="53" spans="1:11" ht="44.25" customHeight="1" x14ac:dyDescent="0.25">
      <c r="A53" s="586"/>
      <c r="B53" s="587"/>
      <c r="C53" s="588"/>
      <c r="D53" s="198"/>
      <c r="E53" s="589"/>
      <c r="F53" s="231"/>
      <c r="G53" s="29"/>
      <c r="H53" s="31"/>
      <c r="I53" s="824"/>
      <c r="J53" s="165"/>
    </row>
    <row r="54" spans="1:11" ht="16.5" customHeight="1" thickBot="1" x14ac:dyDescent="0.3">
      <c r="A54" s="586"/>
      <c r="B54" s="587"/>
      <c r="C54" s="588"/>
      <c r="D54" s="198"/>
      <c r="E54" s="589"/>
      <c r="F54" s="231"/>
      <c r="G54" s="29"/>
      <c r="H54" s="31"/>
      <c r="I54" s="824"/>
      <c r="J54" s="165"/>
    </row>
    <row r="55" spans="1:11" ht="16.5" customHeight="1" thickBot="1" x14ac:dyDescent="0.35">
      <c r="A55" s="207" t="s">
        <v>125</v>
      </c>
      <c r="B55" s="291"/>
      <c r="C55" s="303"/>
      <c r="D55" s="151"/>
      <c r="E55" s="194">
        <f>SUM(E52:E54)</f>
        <v>734.8</v>
      </c>
      <c r="F55" s="231"/>
      <c r="G55" s="29"/>
      <c r="H55" s="31"/>
      <c r="I55" s="824"/>
      <c r="J55" s="165"/>
    </row>
    <row r="56" spans="1:11" ht="16.5" customHeight="1" x14ac:dyDescent="0.25">
      <c r="A56" s="590"/>
      <c r="B56" s="576"/>
      <c r="C56" s="577"/>
      <c r="D56" s="139"/>
      <c r="E56" s="591"/>
      <c r="F56" s="78"/>
    </row>
    <row r="57" spans="1:11" ht="19.5" customHeight="1" thickBot="1" x14ac:dyDescent="0.35">
      <c r="A57" s="418" t="s">
        <v>327</v>
      </c>
      <c r="B57" s="291"/>
      <c r="C57" s="303"/>
      <c r="D57" s="139"/>
      <c r="E57" s="678">
        <v>0</v>
      </c>
      <c r="F57" s="78"/>
    </row>
    <row r="58" spans="1:11" ht="16.5" customHeight="1" thickBot="1" x14ac:dyDescent="0.35">
      <c r="A58" s="292" t="s">
        <v>331</v>
      </c>
      <c r="B58" s="560"/>
      <c r="C58" s="561"/>
      <c r="D58" s="289"/>
      <c r="E58" s="679">
        <f>SUM(E17:E21)</f>
        <v>805.99</v>
      </c>
      <c r="F58" s="78"/>
    </row>
    <row r="59" spans="1:11" ht="24" customHeight="1" thickBot="1" x14ac:dyDescent="0.3">
      <c r="A59" s="1128" t="s">
        <v>598</v>
      </c>
      <c r="B59" s="1129"/>
      <c r="C59" s="1129"/>
      <c r="D59" s="1129"/>
      <c r="E59" s="1129"/>
      <c r="F59" s="1129"/>
      <c r="G59" s="1129"/>
      <c r="H59" s="1129"/>
      <c r="I59" s="1129"/>
      <c r="J59" s="1114"/>
    </row>
    <row r="60" spans="1:11" ht="16.5" customHeight="1" x14ac:dyDescent="0.25">
      <c r="A60" s="592"/>
      <c r="B60" s="593"/>
      <c r="C60" s="198"/>
      <c r="D60" s="198"/>
      <c r="E60" s="594"/>
      <c r="F60" s="754"/>
      <c r="G60" s="29"/>
      <c r="H60" s="31"/>
      <c r="I60" s="824"/>
      <c r="J60" s="165"/>
    </row>
    <row r="61" spans="1:11" ht="16.5" customHeight="1" x14ac:dyDescent="0.25">
      <c r="A61" s="595"/>
      <c r="B61" s="577"/>
      <c r="C61" s="139"/>
      <c r="D61" s="139"/>
      <c r="E61" s="491"/>
    </row>
    <row r="62" spans="1:11" ht="16.5" customHeight="1" thickBot="1" x14ac:dyDescent="0.3">
      <c r="A62" s="596"/>
      <c r="B62" s="577"/>
      <c r="C62" s="139"/>
      <c r="D62" s="139"/>
      <c r="E62" s="492"/>
    </row>
    <row r="63" spans="1:11" ht="16.5" customHeight="1" thickBot="1" x14ac:dyDescent="0.3">
      <c r="A63" s="196" t="s">
        <v>111</v>
      </c>
      <c r="B63" s="195"/>
      <c r="D63" s="77"/>
      <c r="E63" s="81">
        <f>SUM(E60:E61)</f>
        <v>0</v>
      </c>
      <c r="F63" s="78"/>
    </row>
    <row r="64" spans="1:11" ht="16.5" customHeight="1" thickBot="1" x14ac:dyDescent="0.3">
      <c r="A64" s="189"/>
      <c r="E64" s="191"/>
    </row>
    <row r="65" spans="1:12" ht="16.5" customHeight="1" thickBot="1" x14ac:dyDescent="0.3">
      <c r="A65" s="196" t="s">
        <v>73</v>
      </c>
      <c r="B65" s="195"/>
      <c r="D65" s="77"/>
      <c r="E65" s="81">
        <f>SUM(E30+E49+E63)</f>
        <v>2343.9300000000003</v>
      </c>
      <c r="F65" s="78"/>
    </row>
    <row r="66" spans="1:12" ht="16.5" customHeight="1" thickBot="1" x14ac:dyDescent="0.3">
      <c r="A66" s="189"/>
      <c r="B66" s="184"/>
      <c r="C66" s="185"/>
      <c r="D66" s="185"/>
      <c r="E66" s="191"/>
      <c r="F66" s="755"/>
      <c r="G66" s="185"/>
      <c r="H66" s="186"/>
      <c r="I66" s="826"/>
      <c r="J66" s="164"/>
    </row>
    <row r="67" spans="1:12" ht="24.6" customHeight="1" thickBot="1" x14ac:dyDescent="0.3">
      <c r="A67" s="1128" t="s">
        <v>112</v>
      </c>
      <c r="B67" s="1129"/>
      <c r="C67" s="1129"/>
      <c r="D67" s="1129"/>
      <c r="E67" s="1129"/>
      <c r="F67" s="1129"/>
      <c r="G67" s="1129"/>
      <c r="H67" s="1129"/>
      <c r="I67" s="1129"/>
      <c r="J67" s="1114"/>
    </row>
    <row r="68" spans="1:12" ht="19.149999999999999" customHeight="1" x14ac:dyDescent="0.3">
      <c r="A68" s="787" t="s">
        <v>31</v>
      </c>
      <c r="B68" s="197"/>
      <c r="C68" s="198"/>
      <c r="D68" s="198"/>
      <c r="E68" s="594"/>
      <c r="F68" s="754"/>
      <c r="G68" s="27"/>
      <c r="H68" s="31"/>
      <c r="I68" s="824"/>
      <c r="J68" s="993"/>
    </row>
    <row r="69" spans="1:12" x14ac:dyDescent="0.25">
      <c r="A69" s="614" t="s">
        <v>25</v>
      </c>
      <c r="B69" s="144"/>
      <c r="C69" s="139"/>
      <c r="D69" s="139"/>
      <c r="E69" s="491">
        <f>SUMIF(F4:F63,"Food",E4:E63)</f>
        <v>529.1</v>
      </c>
      <c r="G69" s="25"/>
    </row>
    <row r="70" spans="1:12" x14ac:dyDescent="0.25">
      <c r="A70" s="615" t="s">
        <v>28</v>
      </c>
      <c r="B70" s="140"/>
      <c r="C70" s="139"/>
      <c r="D70" s="139"/>
      <c r="E70" s="491">
        <f>SUMIF(F4:F63,"Utilities",E4:E63)</f>
        <v>0</v>
      </c>
      <c r="G70" s="25"/>
    </row>
    <row r="71" spans="1:12" x14ac:dyDescent="0.25">
      <c r="A71" s="615" t="s">
        <v>56</v>
      </c>
      <c r="B71" s="140"/>
      <c r="C71" s="139"/>
      <c r="D71" s="139"/>
      <c r="E71" s="491">
        <f>SUMIF(F4:F63,"Shelter / Rent",E4:E63)</f>
        <v>412.93</v>
      </c>
      <c r="G71" s="25"/>
    </row>
    <row r="72" spans="1:12" x14ac:dyDescent="0.25">
      <c r="A72" s="614" t="s">
        <v>26</v>
      </c>
      <c r="B72" s="144"/>
      <c r="C72" s="139"/>
      <c r="D72" s="139"/>
      <c r="E72" s="491">
        <f>SUMIF(F4:F63,"Medical",E4:E63)</f>
        <v>0</v>
      </c>
      <c r="G72" s="25"/>
    </row>
    <row r="73" spans="1:12" ht="19.5" thickBot="1" x14ac:dyDescent="0.3">
      <c r="A73" s="614" t="s">
        <v>27</v>
      </c>
      <c r="B73" s="144"/>
      <c r="C73" s="139"/>
      <c r="D73" s="139"/>
      <c r="E73" s="492">
        <f>SUMIF(F4:F63,"Other Services",E4:E63)</f>
        <v>966.3599999999999</v>
      </c>
      <c r="G73" s="25"/>
    </row>
    <row r="74" spans="1:12" ht="19.5" thickBot="1" x14ac:dyDescent="0.35">
      <c r="A74" s="226" t="s">
        <v>33</v>
      </c>
      <c r="B74" s="227"/>
      <c r="C74" s="214"/>
      <c r="D74" s="215"/>
      <c r="E74" s="81">
        <f>SUM(E69:E73)</f>
        <v>1908.3899999999999</v>
      </c>
      <c r="F74" s="78"/>
      <c r="G74" s="25"/>
    </row>
    <row r="75" spans="1:12" x14ac:dyDescent="0.25">
      <c r="A75" s="597"/>
      <c r="B75" s="577"/>
      <c r="C75" s="139"/>
      <c r="D75" s="139"/>
      <c r="E75" s="594"/>
    </row>
    <row r="76" spans="1:12" x14ac:dyDescent="0.3">
      <c r="A76" s="225" t="s">
        <v>32</v>
      </c>
      <c r="B76" s="144"/>
      <c r="C76" s="139"/>
      <c r="D76" s="139"/>
      <c r="E76" s="491"/>
    </row>
    <row r="77" spans="1:12" x14ac:dyDescent="0.25">
      <c r="A77" s="614" t="s">
        <v>25</v>
      </c>
      <c r="B77" s="144"/>
      <c r="C77" s="139"/>
      <c r="D77" s="139"/>
      <c r="E77" s="491">
        <f>SUMIF(F4:F63,"Food - Parish",E4:E63)</f>
        <v>0</v>
      </c>
    </row>
    <row r="78" spans="1:12" x14ac:dyDescent="0.25">
      <c r="A78" s="615" t="s">
        <v>28</v>
      </c>
      <c r="B78" s="140"/>
      <c r="C78" s="139"/>
      <c r="D78" s="139"/>
      <c r="E78" s="491">
        <f>SUMIF(F4:F63,"Utilities-Parish",E4:E63)</f>
        <v>0</v>
      </c>
    </row>
    <row r="79" spans="1:12" x14ac:dyDescent="0.25">
      <c r="A79" s="615" t="s">
        <v>56</v>
      </c>
      <c r="B79" s="140"/>
      <c r="C79" s="139"/>
      <c r="D79" s="139"/>
      <c r="E79" s="491">
        <f>SUMIF(F4:F63,"Shelter / Rent-Parish",E4:E63)</f>
        <v>0</v>
      </c>
      <c r="L79" s="751"/>
    </row>
    <row r="80" spans="1:12" x14ac:dyDescent="0.25">
      <c r="A80" s="614" t="s">
        <v>26</v>
      </c>
      <c r="B80" s="144"/>
      <c r="C80" s="139"/>
      <c r="D80" s="139"/>
      <c r="E80" s="491">
        <f>SUMIF(F4:F63,"Medical-Parish",E4:E63)</f>
        <v>0</v>
      </c>
    </row>
    <row r="81" spans="1:6" ht="19.5" thickBot="1" x14ac:dyDescent="0.3">
      <c r="A81" s="614" t="s">
        <v>27</v>
      </c>
      <c r="B81" s="144"/>
      <c r="C81" s="139"/>
      <c r="D81" s="139"/>
      <c r="E81" s="492">
        <f>SUMIF(F4:F63,"Other Services-Parish",E4:E63)</f>
        <v>0</v>
      </c>
    </row>
    <row r="82" spans="1:6" ht="19.5" thickBot="1" x14ac:dyDescent="0.35">
      <c r="A82" s="226" t="s">
        <v>34</v>
      </c>
      <c r="B82" s="227"/>
      <c r="C82" s="214"/>
      <c r="D82" s="215"/>
      <c r="E82" s="81">
        <f>SUM(E77:E81)</f>
        <v>0</v>
      </c>
      <c r="F82" s="78"/>
    </row>
    <row r="83" spans="1:6" x14ac:dyDescent="0.25">
      <c r="A83" s="598"/>
      <c r="B83" s="576"/>
      <c r="C83" s="139"/>
      <c r="D83" s="139"/>
      <c r="E83" s="594"/>
    </row>
    <row r="84" spans="1:6" x14ac:dyDescent="0.3">
      <c r="A84" s="228" t="s">
        <v>372</v>
      </c>
      <c r="B84" s="147"/>
      <c r="C84" s="139"/>
      <c r="D84" s="139"/>
      <c r="E84" s="491"/>
    </row>
    <row r="85" spans="1:6" x14ac:dyDescent="0.25">
      <c r="A85" s="518" t="s">
        <v>392</v>
      </c>
      <c r="B85" s="148"/>
      <c r="C85" s="139"/>
      <c r="D85" s="139"/>
      <c r="E85" s="491">
        <f>SUMIF(F4:F63, "Operating Expenses - Pantry Supplies",E4:E63)</f>
        <v>0</v>
      </c>
    </row>
    <row r="86" spans="1:6" x14ac:dyDescent="0.25">
      <c r="A86" s="518" t="s">
        <v>389</v>
      </c>
      <c r="B86" s="148"/>
      <c r="C86" s="139"/>
      <c r="D86" s="139"/>
      <c r="E86" s="491">
        <f>SUMIF(F4:F63, "Operating Expenses - Professional Services",E4:E63)</f>
        <v>0</v>
      </c>
    </row>
    <row r="87" spans="1:6" ht="34.5" customHeight="1" x14ac:dyDescent="0.25">
      <c r="A87" s="518" t="s">
        <v>395</v>
      </c>
      <c r="B87" s="148"/>
      <c r="C87" s="139"/>
      <c r="D87" s="139"/>
      <c r="E87" s="491">
        <f>SUMIF(F4:F63, "Operating Expenses - Rent, Utilities, and Maintenance",E4:E63)</f>
        <v>0</v>
      </c>
    </row>
    <row r="88" spans="1:6" ht="31.5" x14ac:dyDescent="0.25">
      <c r="A88" s="518" t="s">
        <v>391</v>
      </c>
      <c r="B88" s="148"/>
      <c r="C88" s="139"/>
      <c r="D88" s="139"/>
      <c r="E88" s="491">
        <f>SUMIF(F4:F63, "Operating Expenses - Printing, Publications, postage, and shipping",E4:E63)</f>
        <v>40.099999999999994</v>
      </c>
    </row>
    <row r="89" spans="1:6" ht="31.5" x14ac:dyDescent="0.25">
      <c r="A89" s="616" t="s">
        <v>36</v>
      </c>
      <c r="B89" s="148"/>
      <c r="C89" s="139"/>
      <c r="D89" s="139"/>
      <c r="E89" s="491">
        <f>SUMIF(F4:F63, "Operating Expenses (Fundraising / Special Events)",E4:E63)</f>
        <v>0</v>
      </c>
    </row>
    <row r="90" spans="1:6" ht="19.5" thickBot="1" x14ac:dyDescent="0.3">
      <c r="A90" s="616" t="s">
        <v>37</v>
      </c>
      <c r="B90" s="148"/>
      <c r="C90" s="139"/>
      <c r="D90" s="139"/>
      <c r="E90" s="492">
        <f>SUMIF(F4:F63, "Operating Expenses (Other)",E4:E63)</f>
        <v>395.44</v>
      </c>
    </row>
    <row r="91" spans="1:6" ht="19.5" thickBot="1" x14ac:dyDescent="0.3">
      <c r="A91" s="229" t="s">
        <v>38</v>
      </c>
      <c r="B91" s="600"/>
      <c r="C91" s="214"/>
      <c r="D91" s="215"/>
      <c r="E91" s="81">
        <f>SUM(E85:E90)</f>
        <v>435.53999999999996</v>
      </c>
      <c r="F91" s="78"/>
    </row>
    <row r="92" spans="1:6" x14ac:dyDescent="0.25">
      <c r="A92" s="183"/>
      <c r="B92" s="208"/>
      <c r="C92" s="316"/>
      <c r="D92" s="151"/>
      <c r="E92" s="317"/>
      <c r="F92" s="78"/>
    </row>
    <row r="93" spans="1:6" x14ac:dyDescent="0.25">
      <c r="A93" s="329" t="s">
        <v>126</v>
      </c>
      <c r="B93" s="147"/>
      <c r="C93" s="139"/>
      <c r="D93" s="151"/>
      <c r="E93" s="202"/>
      <c r="F93" s="78"/>
    </row>
    <row r="94" spans="1:6" x14ac:dyDescent="0.25">
      <c r="A94" s="489" t="s">
        <v>333</v>
      </c>
      <c r="B94" s="147"/>
      <c r="C94" s="139"/>
      <c r="D94" s="151"/>
      <c r="E94" s="491">
        <f>SUMIF(F4:F63, "Baby Closet - Supplies",E4:E63)</f>
        <v>0</v>
      </c>
      <c r="F94" s="78"/>
    </row>
    <row r="95" spans="1:6" ht="19.5" thickBot="1" x14ac:dyDescent="0.3">
      <c r="A95" s="489" t="s">
        <v>335</v>
      </c>
      <c r="B95" s="147"/>
      <c r="C95" s="139"/>
      <c r="D95" s="151"/>
      <c r="E95" s="493">
        <f>SUMIF(F4:F63, "Baby Closet - Assistance",E4:E63)</f>
        <v>0</v>
      </c>
      <c r="F95" s="78"/>
    </row>
    <row r="96" spans="1:6" ht="19.5" thickBot="1" x14ac:dyDescent="0.3">
      <c r="A96" s="327" t="s">
        <v>127</v>
      </c>
      <c r="B96" s="600"/>
      <c r="C96" s="601"/>
      <c r="D96" s="602"/>
      <c r="E96" s="81">
        <f>SUM(E94:E95)</f>
        <v>0</v>
      </c>
      <c r="F96" s="78"/>
    </row>
    <row r="97" spans="1:14" ht="19.5" thickBot="1" x14ac:dyDescent="0.3">
      <c r="A97" s="149"/>
      <c r="B97" s="147"/>
      <c r="C97" s="139"/>
      <c r="D97" s="139"/>
      <c r="E97" s="202"/>
      <c r="F97" s="78"/>
    </row>
    <row r="98" spans="1:14" ht="19.5" thickBot="1" x14ac:dyDescent="0.3">
      <c r="A98" s="328" t="s">
        <v>73</v>
      </c>
      <c r="B98" s="599"/>
      <c r="C98" s="214"/>
      <c r="D98" s="215"/>
      <c r="E98" s="81">
        <f>E74+E82+E91</f>
        <v>2343.9299999999998</v>
      </c>
      <c r="F98" s="78"/>
      <c r="L98" s="750" t="s">
        <v>74</v>
      </c>
    </row>
    <row r="99" spans="1:14" ht="19.5" thickBot="1" x14ac:dyDescent="0.3">
      <c r="A99" s="729"/>
      <c r="B99" s="730"/>
      <c r="C99" s="214"/>
      <c r="D99" s="215"/>
      <c r="E99" s="732"/>
      <c r="F99" s="78"/>
    </row>
    <row r="100" spans="1:14" ht="19.5" thickBot="1" x14ac:dyDescent="0.3">
      <c r="A100" s="729" t="s">
        <v>144</v>
      </c>
      <c r="B100" s="730"/>
      <c r="C100" s="214"/>
      <c r="D100" s="215"/>
      <c r="E100" s="19">
        <f>SUMIFS(E35:E48, K35:K48, "Uncashed")</f>
        <v>0</v>
      </c>
      <c r="F100" s="78"/>
    </row>
    <row r="101" spans="1:14" x14ac:dyDescent="0.25">
      <c r="A101" s="729"/>
      <c r="B101" s="730"/>
      <c r="C101" s="214"/>
      <c r="D101" s="215"/>
      <c r="E101" s="733"/>
      <c r="F101" s="78"/>
    </row>
    <row r="102" spans="1:14" ht="19.5" thickBot="1" x14ac:dyDescent="0.3">
      <c r="A102" s="994"/>
      <c r="B102" s="995"/>
      <c r="C102" s="185"/>
      <c r="D102" s="290"/>
      <c r="E102" s="996"/>
      <c r="F102" s="756"/>
      <c r="G102" s="185"/>
      <c r="H102" s="186"/>
      <c r="I102" s="826"/>
      <c r="J102" s="164"/>
    </row>
    <row r="103" spans="1:14" ht="19.5" thickBot="1" x14ac:dyDescent="0.3">
      <c r="A103" s="1128" t="s">
        <v>633</v>
      </c>
      <c r="B103" s="1129"/>
      <c r="C103" s="1129"/>
      <c r="D103" s="1129"/>
      <c r="E103" s="1129"/>
      <c r="F103" s="1129"/>
      <c r="G103" s="1129"/>
      <c r="H103" s="1129"/>
      <c r="I103" s="1129"/>
      <c r="J103" s="1129"/>
      <c r="K103" s="1114"/>
    </row>
    <row r="104" spans="1:14" ht="19.5" thickBot="1" x14ac:dyDescent="0.3">
      <c r="A104" s="1182"/>
      <c r="B104" s="1182"/>
      <c r="C104" s="1182"/>
      <c r="D104" s="1182"/>
      <c r="E104" s="1182"/>
      <c r="F104" s="1182"/>
      <c r="G104" s="1182"/>
      <c r="H104" s="1182"/>
      <c r="I104" s="1182"/>
      <c r="J104" s="1182"/>
    </row>
    <row r="105" spans="1:14" ht="19.5" thickBot="1" x14ac:dyDescent="0.3">
      <c r="A105" s="1163" t="s">
        <v>608</v>
      </c>
      <c r="B105" s="1164"/>
      <c r="C105" s="1164"/>
      <c r="D105" s="1164"/>
      <c r="E105" s="1164"/>
      <c r="F105" s="1164"/>
      <c r="G105" s="1164"/>
      <c r="H105" s="1164"/>
      <c r="I105" s="1164"/>
      <c r="J105" s="1164"/>
      <c r="K105" s="1165"/>
    </row>
    <row r="106" spans="1:14" ht="19.5" thickBot="1" x14ac:dyDescent="0.3">
      <c r="A106" s="1128" t="s">
        <v>108</v>
      </c>
      <c r="B106" s="1129"/>
      <c r="C106" s="1129"/>
      <c r="D106" s="1129"/>
      <c r="E106" s="1129"/>
      <c r="F106" s="1129"/>
      <c r="G106" s="1129"/>
      <c r="H106" s="1129"/>
      <c r="I106" s="1129"/>
      <c r="J106" s="1129"/>
      <c r="K106" s="1114"/>
    </row>
    <row r="107" spans="1:14" ht="31.5" x14ac:dyDescent="0.25">
      <c r="A107" s="992"/>
      <c r="B107" s="587">
        <v>44144</v>
      </c>
      <c r="C107" s="198" t="s">
        <v>68</v>
      </c>
      <c r="D107" s="198" t="s">
        <v>803</v>
      </c>
      <c r="E107" s="594">
        <v>172.7</v>
      </c>
      <c r="F107" s="997" t="s">
        <v>25</v>
      </c>
      <c r="G107" s="198" t="s">
        <v>62</v>
      </c>
      <c r="H107" s="588" t="s">
        <v>747</v>
      </c>
      <c r="I107" s="829" t="s">
        <v>810</v>
      </c>
      <c r="J107" s="201" t="s">
        <v>106</v>
      </c>
      <c r="K107" s="170" t="s">
        <v>355</v>
      </c>
    </row>
    <row r="108" spans="1:14" ht="31.5" x14ac:dyDescent="0.25">
      <c r="A108" s="575"/>
      <c r="B108" s="576">
        <v>44144</v>
      </c>
      <c r="C108" s="139" t="s">
        <v>68</v>
      </c>
      <c r="D108" s="139" t="s">
        <v>803</v>
      </c>
      <c r="E108" s="491">
        <v>34.1</v>
      </c>
      <c r="F108" s="603" t="s">
        <v>27</v>
      </c>
      <c r="G108" s="139" t="s">
        <v>62</v>
      </c>
      <c r="H108" s="578" t="s">
        <v>766</v>
      </c>
      <c r="I108" s="820" t="s">
        <v>809</v>
      </c>
      <c r="J108" s="166" t="s">
        <v>106</v>
      </c>
      <c r="K108" s="131" t="s">
        <v>355</v>
      </c>
      <c r="M108" s="2" t="s">
        <v>74</v>
      </c>
      <c r="N108" s="3" t="s">
        <v>74</v>
      </c>
    </row>
    <row r="109" spans="1:14" x14ac:dyDescent="0.25">
      <c r="A109" s="575"/>
      <c r="B109" s="576">
        <v>44148</v>
      </c>
      <c r="C109" s="139" t="s">
        <v>68</v>
      </c>
      <c r="D109" s="139" t="s">
        <v>804</v>
      </c>
      <c r="E109" s="491">
        <v>1.04</v>
      </c>
      <c r="F109" s="603" t="s">
        <v>25</v>
      </c>
      <c r="G109" s="139" t="s">
        <v>102</v>
      </c>
      <c r="H109" s="578"/>
      <c r="I109" s="820"/>
      <c r="J109" s="166" t="s">
        <v>106</v>
      </c>
      <c r="K109" s="131" t="s">
        <v>355</v>
      </c>
    </row>
    <row r="110" spans="1:14" x14ac:dyDescent="0.25">
      <c r="A110" s="575"/>
      <c r="B110" s="576">
        <v>44148</v>
      </c>
      <c r="C110" s="139" t="s">
        <v>68</v>
      </c>
      <c r="D110" s="139" t="s">
        <v>805</v>
      </c>
      <c r="E110" s="491">
        <v>8.7799999999999994</v>
      </c>
      <c r="F110" s="603" t="s">
        <v>25</v>
      </c>
      <c r="G110" s="139" t="s">
        <v>102</v>
      </c>
      <c r="H110" s="578"/>
      <c r="I110" s="820"/>
      <c r="J110" s="166" t="s">
        <v>106</v>
      </c>
      <c r="K110" s="131" t="s">
        <v>355</v>
      </c>
      <c r="N110" s="3" t="s">
        <v>74</v>
      </c>
    </row>
    <row r="111" spans="1:14" ht="31.5" x14ac:dyDescent="0.25">
      <c r="A111" s="575"/>
      <c r="B111" s="576">
        <v>44150</v>
      </c>
      <c r="C111" s="139" t="s">
        <v>68</v>
      </c>
      <c r="D111" s="139" t="s">
        <v>755</v>
      </c>
      <c r="E111" s="491">
        <v>25</v>
      </c>
      <c r="F111" s="603" t="s">
        <v>27</v>
      </c>
      <c r="G111" s="139" t="s">
        <v>62</v>
      </c>
      <c r="H111" s="578" t="s">
        <v>766</v>
      </c>
      <c r="I111" s="820" t="s">
        <v>809</v>
      </c>
      <c r="J111" s="166" t="s">
        <v>106</v>
      </c>
      <c r="K111" s="131" t="s">
        <v>355</v>
      </c>
    </row>
    <row r="112" spans="1:14" x14ac:dyDescent="0.25">
      <c r="A112" s="575"/>
      <c r="B112" s="576"/>
      <c r="C112" s="139"/>
      <c r="D112" s="139"/>
      <c r="E112" s="491"/>
      <c r="F112" s="603"/>
      <c r="G112" s="139"/>
      <c r="H112" s="578"/>
      <c r="I112" s="820"/>
      <c r="J112" s="166"/>
      <c r="K112" s="131"/>
    </row>
    <row r="113" spans="1:11" x14ac:dyDescent="0.25">
      <c r="A113" s="575"/>
      <c r="B113" s="576"/>
      <c r="C113" s="139"/>
      <c r="D113" s="139"/>
      <c r="E113" s="491"/>
      <c r="F113" s="603"/>
      <c r="G113" s="139"/>
      <c r="H113" s="578"/>
      <c r="I113" s="820"/>
      <c r="J113" s="166"/>
      <c r="K113" s="131"/>
    </row>
    <row r="114" spans="1:11" x14ac:dyDescent="0.25">
      <c r="A114" s="575"/>
      <c r="B114" s="576"/>
      <c r="C114" s="139"/>
      <c r="D114" s="139"/>
      <c r="E114" s="491"/>
      <c r="F114" s="603"/>
      <c r="G114" s="139"/>
      <c r="H114" s="578"/>
      <c r="I114" s="820"/>
      <c r="J114" s="166"/>
      <c r="K114" s="131"/>
    </row>
    <row r="115" spans="1:11" x14ac:dyDescent="0.25">
      <c r="A115" s="575"/>
      <c r="B115" s="576"/>
      <c r="C115" s="139"/>
      <c r="D115" s="583"/>
      <c r="E115" s="491"/>
      <c r="F115" s="603"/>
      <c r="G115" s="139"/>
      <c r="H115" s="578"/>
      <c r="I115" s="820"/>
      <c r="J115" s="166"/>
      <c r="K115" s="131"/>
    </row>
    <row r="116" spans="1:11" x14ac:dyDescent="0.25">
      <c r="A116" s="575"/>
      <c r="B116" s="576"/>
      <c r="C116" s="139"/>
      <c r="D116" s="139"/>
      <c r="E116" s="491"/>
      <c r="F116" s="603"/>
      <c r="G116" s="139"/>
      <c r="H116" s="578"/>
      <c r="I116" s="820"/>
      <c r="J116" s="166"/>
      <c r="K116" s="131"/>
    </row>
    <row r="117" spans="1:11" x14ac:dyDescent="0.25">
      <c r="A117" s="575"/>
      <c r="B117" s="576"/>
      <c r="C117" s="139"/>
      <c r="D117" s="139"/>
      <c r="E117" s="491"/>
      <c r="F117" s="603"/>
      <c r="G117" s="139"/>
      <c r="H117" s="578"/>
      <c r="I117" s="820"/>
      <c r="J117" s="166"/>
      <c r="K117" s="131"/>
    </row>
    <row r="118" spans="1:11" x14ac:dyDescent="0.25">
      <c r="A118" s="575"/>
      <c r="B118" s="576"/>
      <c r="C118" s="139"/>
      <c r="D118" s="139"/>
      <c r="E118" s="491"/>
      <c r="F118" s="603"/>
      <c r="G118" s="139"/>
      <c r="H118" s="578"/>
      <c r="I118" s="820"/>
      <c r="J118" s="166"/>
      <c r="K118" s="131"/>
    </row>
    <row r="119" spans="1:11" x14ac:dyDescent="0.25">
      <c r="A119" s="575"/>
      <c r="B119" s="576"/>
      <c r="C119" s="139"/>
      <c r="D119" s="139"/>
      <c r="E119" s="491"/>
      <c r="F119" s="603"/>
      <c r="G119" s="139"/>
      <c r="H119" s="578"/>
      <c r="I119" s="820"/>
      <c r="J119" s="166"/>
      <c r="K119" s="131"/>
    </row>
    <row r="120" spans="1:11" x14ac:dyDescent="0.25">
      <c r="A120" s="575"/>
      <c r="B120" s="576"/>
      <c r="C120" s="139"/>
      <c r="D120" s="139"/>
      <c r="E120" s="491"/>
      <c r="F120" s="603"/>
      <c r="G120" s="139"/>
      <c r="H120" s="578"/>
      <c r="I120" s="820"/>
      <c r="J120" s="166"/>
      <c r="K120" s="131"/>
    </row>
    <row r="121" spans="1:11" x14ac:dyDescent="0.25">
      <c r="A121" s="575"/>
      <c r="B121" s="576"/>
      <c r="C121" s="139"/>
      <c r="D121" s="139"/>
      <c r="E121" s="491"/>
      <c r="F121" s="603"/>
      <c r="G121" s="139"/>
      <c r="H121" s="578"/>
      <c r="I121" s="827"/>
      <c r="J121" s="166"/>
      <c r="K121" s="131"/>
    </row>
    <row r="122" spans="1:11" x14ac:dyDescent="0.25">
      <c r="A122" s="575"/>
      <c r="B122" s="576"/>
      <c r="C122" s="139"/>
      <c r="D122" s="139"/>
      <c r="E122" s="491"/>
      <c r="F122" s="603"/>
      <c r="G122" s="139"/>
      <c r="H122" s="578"/>
      <c r="I122" s="827"/>
      <c r="J122" s="166"/>
      <c r="K122" s="131"/>
    </row>
    <row r="123" spans="1:11" x14ac:dyDescent="0.25">
      <c r="A123" s="575"/>
      <c r="B123" s="604"/>
      <c r="C123" s="139"/>
      <c r="D123" s="139"/>
      <c r="E123" s="605"/>
      <c r="F123" s="603"/>
      <c r="G123" s="139"/>
      <c r="H123" s="583"/>
      <c r="I123" s="827"/>
      <c r="J123" s="166"/>
      <c r="K123" s="131"/>
    </row>
    <row r="124" spans="1:11" x14ac:dyDescent="0.25">
      <c r="A124" s="606"/>
      <c r="B124" s="604"/>
      <c r="C124" s="139"/>
      <c r="D124" s="583"/>
      <c r="E124" s="605"/>
      <c r="F124" s="603"/>
      <c r="G124" s="139"/>
      <c r="H124" s="583"/>
      <c r="I124" s="827"/>
      <c r="J124" s="166"/>
      <c r="K124" s="131"/>
    </row>
    <row r="125" spans="1:11" x14ac:dyDescent="0.25">
      <c r="A125" s="606"/>
      <c r="B125" s="604"/>
      <c r="C125" s="139"/>
      <c r="D125" s="139"/>
      <c r="E125" s="605"/>
      <c r="F125" s="603"/>
      <c r="G125" s="139"/>
      <c r="H125" s="583"/>
      <c r="I125" s="827"/>
      <c r="J125" s="166"/>
      <c r="K125" s="131"/>
    </row>
    <row r="126" spans="1:11" x14ac:dyDescent="0.25">
      <c r="A126" s="203"/>
      <c r="B126" s="604"/>
      <c r="C126" s="139"/>
      <c r="D126" s="139"/>
      <c r="E126" s="605"/>
      <c r="F126" s="603"/>
      <c r="G126" s="139"/>
      <c r="H126" s="583"/>
      <c r="I126" s="827"/>
      <c r="J126" s="166"/>
      <c r="K126" s="131"/>
    </row>
    <row r="127" spans="1:11" x14ac:dyDescent="0.25">
      <c r="A127" s="597"/>
      <c r="B127" s="604"/>
      <c r="C127" s="139"/>
      <c r="D127" s="139"/>
      <c r="E127" s="605"/>
      <c r="F127" s="603"/>
      <c r="G127" s="139"/>
      <c r="H127" s="583"/>
      <c r="I127" s="827"/>
      <c r="J127" s="166"/>
      <c r="K127" s="131"/>
    </row>
    <row r="128" spans="1:11" x14ac:dyDescent="0.25">
      <c r="A128" s="206"/>
      <c r="B128" s="576"/>
      <c r="C128" s="139"/>
      <c r="D128" s="139"/>
      <c r="E128" s="491"/>
      <c r="F128" s="603"/>
      <c r="G128" s="139"/>
      <c r="H128" s="578"/>
      <c r="I128" s="827"/>
      <c r="J128" s="166"/>
      <c r="K128" s="131"/>
    </row>
    <row r="129" spans="1:11" x14ac:dyDescent="0.25">
      <c r="A129" s="206"/>
      <c r="B129" s="576"/>
      <c r="C129" s="139"/>
      <c r="D129" s="139"/>
      <c r="E129" s="491"/>
      <c r="F129" s="603"/>
      <c r="G129" s="139"/>
      <c r="H129" s="578"/>
      <c r="I129" s="820"/>
      <c r="J129" s="166"/>
      <c r="K129" s="131"/>
    </row>
    <row r="130" spans="1:11" x14ac:dyDescent="0.25">
      <c r="A130" s="206"/>
      <c r="B130" s="585"/>
      <c r="C130" s="314"/>
      <c r="D130" s="314"/>
      <c r="E130" s="492"/>
      <c r="F130" s="603"/>
      <c r="G130" s="139"/>
      <c r="H130" s="578"/>
      <c r="I130" s="820"/>
      <c r="J130" s="166"/>
      <c r="K130" s="735"/>
    </row>
    <row r="131" spans="1:11" x14ac:dyDescent="0.25">
      <c r="A131" s="206"/>
      <c r="B131" s="585"/>
      <c r="C131" s="314"/>
      <c r="D131" s="314"/>
      <c r="E131" s="492"/>
      <c r="F131" s="603"/>
      <c r="G131" s="139"/>
      <c r="H131" s="578"/>
      <c r="I131" s="820"/>
      <c r="J131" s="166"/>
      <c r="K131" s="735"/>
    </row>
    <row r="132" spans="1:11" x14ac:dyDescent="0.25">
      <c r="A132" s="206"/>
      <c r="B132" s="585"/>
      <c r="C132" s="314"/>
      <c r="D132" s="314"/>
      <c r="E132" s="492"/>
      <c r="F132" s="603"/>
      <c r="G132" s="139"/>
      <c r="H132" s="578"/>
      <c r="I132" s="820"/>
      <c r="J132" s="166"/>
      <c r="K132" s="735"/>
    </row>
    <row r="133" spans="1:11" x14ac:dyDescent="0.25">
      <c r="A133" s="206"/>
      <c r="B133" s="585"/>
      <c r="C133" s="314"/>
      <c r="D133" s="314"/>
      <c r="E133" s="492"/>
      <c r="F133" s="603"/>
      <c r="G133" s="139"/>
      <c r="H133" s="578"/>
      <c r="I133" s="820"/>
      <c r="J133" s="166"/>
      <c r="K133" s="735"/>
    </row>
    <row r="134" spans="1:11" x14ac:dyDescent="0.25">
      <c r="A134" s="206"/>
      <c r="B134" s="585"/>
      <c r="C134" s="314"/>
      <c r="D134" s="314"/>
      <c r="E134" s="492"/>
      <c r="F134" s="603"/>
      <c r="G134" s="139"/>
      <c r="H134" s="578"/>
      <c r="I134" s="820"/>
      <c r="J134" s="166"/>
      <c r="K134" s="735"/>
    </row>
    <row r="135" spans="1:11" ht="19.5" thickBot="1" x14ac:dyDescent="0.3">
      <c r="A135" s="281"/>
      <c r="B135" s="585" t="s">
        <v>74</v>
      </c>
      <c r="C135" s="314" t="s">
        <v>74</v>
      </c>
      <c r="D135" s="314" t="s">
        <v>74</v>
      </c>
      <c r="E135" s="492" t="s">
        <v>74</v>
      </c>
      <c r="F135" s="603"/>
      <c r="G135" s="139"/>
      <c r="H135" s="578" t="s">
        <v>74</v>
      </c>
      <c r="I135" s="827" t="s">
        <v>74</v>
      </c>
      <c r="J135" s="166"/>
      <c r="K135" s="279"/>
    </row>
    <row r="136" spans="1:11" ht="19.5" thickBot="1" x14ac:dyDescent="0.3">
      <c r="A136" s="281"/>
      <c r="B136" s="576"/>
      <c r="C136" s="139"/>
      <c r="D136" s="139"/>
      <c r="E136" s="492"/>
      <c r="F136" s="603"/>
      <c r="G136" s="139"/>
      <c r="H136" s="578"/>
      <c r="I136" s="827"/>
      <c r="J136" s="166"/>
    </row>
    <row r="137" spans="1:11" ht="19.5" thickBot="1" x14ac:dyDescent="0.35">
      <c r="A137" s="213" t="s">
        <v>109</v>
      </c>
      <c r="B137" s="220"/>
      <c r="C137" s="221"/>
      <c r="D137" s="222"/>
      <c r="E137" s="81">
        <f>SUM(E107:E135)</f>
        <v>241.61999999999998</v>
      </c>
      <c r="F137" s="224"/>
      <c r="I137" s="828"/>
    </row>
    <row r="138" spans="1:11" ht="19.5" thickBot="1" x14ac:dyDescent="0.3">
      <c r="A138" s="998"/>
      <c r="B138" s="187"/>
      <c r="C138" s="185"/>
      <c r="D138" s="290"/>
      <c r="E138" s="212"/>
      <c r="F138" s="999"/>
      <c r="G138" s="185"/>
      <c r="H138" s="186"/>
      <c r="I138" s="1000"/>
      <c r="J138" s="164"/>
    </row>
    <row r="139" spans="1:11" ht="19.5" thickBot="1" x14ac:dyDescent="0.3">
      <c r="A139" s="1128" t="s">
        <v>123</v>
      </c>
      <c r="B139" s="1129"/>
      <c r="C139" s="1129"/>
      <c r="D139" s="1129"/>
      <c r="E139" s="1129"/>
      <c r="F139" s="1129"/>
      <c r="G139" s="1129"/>
      <c r="H139" s="1129"/>
      <c r="I139" s="1129"/>
      <c r="J139" s="1129"/>
      <c r="K139" s="1114"/>
    </row>
    <row r="140" spans="1:11" x14ac:dyDescent="0.25">
      <c r="A140" s="1001"/>
      <c r="B140" s="587"/>
      <c r="C140" s="198"/>
      <c r="D140" s="198"/>
      <c r="E140" s="594"/>
      <c r="F140" s="997"/>
      <c r="G140" s="198"/>
      <c r="H140" s="588"/>
      <c r="I140" s="829"/>
      <c r="J140" s="201"/>
      <c r="K140" s="661"/>
    </row>
    <row r="141" spans="1:11" x14ac:dyDescent="0.25">
      <c r="A141" s="281"/>
      <c r="B141" s="576"/>
      <c r="C141" s="139"/>
      <c r="D141" s="139"/>
      <c r="E141" s="491"/>
      <c r="F141" s="603"/>
      <c r="G141" s="139"/>
      <c r="H141" s="578"/>
      <c r="I141" s="820"/>
      <c r="J141" s="166"/>
      <c r="K141" s="607"/>
    </row>
    <row r="142" spans="1:11" x14ac:dyDescent="0.25">
      <c r="A142" s="281"/>
      <c r="B142" s="576"/>
      <c r="C142" s="139"/>
      <c r="D142" s="139"/>
      <c r="E142" s="491"/>
      <c r="F142" s="603"/>
      <c r="G142" s="139"/>
      <c r="H142" s="578"/>
      <c r="I142" s="820"/>
      <c r="J142" s="166"/>
      <c r="K142" s="607"/>
    </row>
    <row r="143" spans="1:11" x14ac:dyDescent="0.25">
      <c r="A143" s="281"/>
      <c r="B143" s="576"/>
      <c r="C143" s="139"/>
      <c r="D143" s="139"/>
      <c r="E143" s="491"/>
      <c r="F143" s="603"/>
      <c r="G143" s="139"/>
      <c r="H143" s="578"/>
      <c r="I143" s="820"/>
      <c r="J143" s="166"/>
      <c r="K143" s="607"/>
    </row>
    <row r="144" spans="1:11" x14ac:dyDescent="0.25">
      <c r="A144" s="281"/>
      <c r="B144" s="576"/>
      <c r="C144" s="139"/>
      <c r="D144" s="139"/>
      <c r="E144" s="491"/>
      <c r="F144" s="603"/>
      <c r="G144" s="139"/>
      <c r="H144" s="578"/>
      <c r="I144" s="820"/>
      <c r="J144" s="166"/>
      <c r="K144" s="607"/>
    </row>
    <row r="145" spans="1:11" x14ac:dyDescent="0.25">
      <c r="A145" s="281"/>
      <c r="B145" s="576"/>
      <c r="C145" s="139"/>
      <c r="D145" s="139"/>
      <c r="E145" s="491"/>
      <c r="F145" s="603"/>
      <c r="G145" s="139"/>
      <c r="H145" s="578"/>
      <c r="I145" s="820"/>
      <c r="J145" s="166"/>
      <c r="K145" s="607"/>
    </row>
    <row r="146" spans="1:11" x14ac:dyDescent="0.25">
      <c r="A146" s="281"/>
      <c r="B146" s="576"/>
      <c r="C146" s="139"/>
      <c r="D146" s="139"/>
      <c r="E146" s="492"/>
      <c r="F146" s="603"/>
      <c r="G146" s="139"/>
      <c r="H146" s="578"/>
      <c r="I146" s="820"/>
      <c r="J146" s="166"/>
      <c r="K146" s="582"/>
    </row>
    <row r="147" spans="1:11" x14ac:dyDescent="0.25">
      <c r="A147" s="281"/>
      <c r="B147" s="576"/>
      <c r="C147" s="139"/>
      <c r="D147" s="139"/>
      <c r="E147" s="492"/>
      <c r="F147" s="603"/>
      <c r="G147" s="139"/>
      <c r="H147" s="578"/>
      <c r="I147" s="820"/>
      <c r="J147" s="166"/>
      <c r="K147" s="582"/>
    </row>
    <row r="148" spans="1:11" x14ac:dyDescent="0.25">
      <c r="A148" s="281"/>
      <c r="B148" s="576"/>
      <c r="C148" s="139"/>
      <c r="D148" s="139"/>
      <c r="E148" s="492"/>
      <c r="F148" s="603"/>
      <c r="G148" s="139"/>
      <c r="H148" s="578"/>
      <c r="I148" s="820"/>
      <c r="J148" s="166"/>
      <c r="K148" s="582"/>
    </row>
    <row r="149" spans="1:11" x14ac:dyDescent="0.25">
      <c r="A149" s="281"/>
      <c r="B149" s="576"/>
      <c r="C149" s="139"/>
      <c r="D149" s="139"/>
      <c r="E149" s="492"/>
      <c r="F149" s="603"/>
      <c r="G149" s="139"/>
      <c r="H149" s="578"/>
      <c r="I149" s="820"/>
      <c r="J149" s="166"/>
      <c r="K149" s="582"/>
    </row>
    <row r="150" spans="1:11" x14ac:dyDescent="0.25">
      <c r="A150" s="281"/>
      <c r="B150" s="576"/>
      <c r="C150" s="139"/>
      <c r="D150" s="139"/>
      <c r="E150" s="492"/>
      <c r="F150" s="603"/>
      <c r="G150" s="139"/>
      <c r="H150" s="578"/>
      <c r="I150" s="820"/>
      <c r="J150" s="166"/>
      <c r="K150" s="582"/>
    </row>
    <row r="151" spans="1:11" x14ac:dyDescent="0.25">
      <c r="A151" s="281"/>
      <c r="B151" s="576"/>
      <c r="C151" s="139"/>
      <c r="D151" s="139"/>
      <c r="E151" s="492"/>
      <c r="F151" s="603"/>
      <c r="G151" s="139"/>
      <c r="H151" s="578"/>
      <c r="I151" s="820"/>
      <c r="J151" s="166"/>
      <c r="K151" s="582"/>
    </row>
    <row r="152" spans="1:11" x14ac:dyDescent="0.25">
      <c r="A152" s="281"/>
      <c r="B152" s="576"/>
      <c r="C152" s="139"/>
      <c r="D152" s="139"/>
      <c r="E152" s="492"/>
      <c r="F152" s="603"/>
      <c r="G152" s="139"/>
      <c r="H152" s="578"/>
      <c r="I152" s="820"/>
      <c r="J152" s="166"/>
      <c r="K152" s="582"/>
    </row>
    <row r="153" spans="1:11" x14ac:dyDescent="0.25">
      <c r="A153" s="281"/>
      <c r="B153" s="576"/>
      <c r="C153" s="139"/>
      <c r="D153" s="139"/>
      <c r="E153" s="492"/>
      <c r="F153" s="603"/>
      <c r="G153" s="139"/>
      <c r="H153" s="578"/>
      <c r="I153" s="820"/>
      <c r="J153" s="166"/>
      <c r="K153" s="582"/>
    </row>
    <row r="154" spans="1:11" ht="19.5" thickBot="1" x14ac:dyDescent="0.3">
      <c r="A154" s="281"/>
      <c r="B154" s="576"/>
      <c r="C154" s="139"/>
      <c r="D154" s="139"/>
      <c r="E154" s="202"/>
      <c r="F154" s="603"/>
      <c r="G154" s="139"/>
      <c r="H154" s="578"/>
      <c r="I154" s="827"/>
      <c r="J154" s="166"/>
      <c r="K154" s="608"/>
    </row>
    <row r="155" spans="1:11" ht="19.5" thickBot="1" x14ac:dyDescent="0.35">
      <c r="A155" s="216" t="s">
        <v>110</v>
      </c>
      <c r="B155" s="217"/>
      <c r="C155" s="218"/>
      <c r="D155" s="219"/>
      <c r="E155" s="194">
        <f>SUM(E140:E154)</f>
        <v>0</v>
      </c>
      <c r="F155" s="231"/>
    </row>
    <row r="156" spans="1:11" ht="19.5" thickBot="1" x14ac:dyDescent="0.35">
      <c r="A156" s="294"/>
      <c r="B156" s="1002"/>
      <c r="C156" s="785"/>
      <c r="D156" s="314"/>
      <c r="E156" s="791"/>
      <c r="F156" s="755"/>
      <c r="G156" s="185"/>
      <c r="H156" s="186"/>
      <c r="I156" s="1003"/>
      <c r="J156" s="164"/>
    </row>
    <row r="157" spans="1:11" ht="19.5" thickBot="1" x14ac:dyDescent="0.3">
      <c r="A157" s="1170" t="s">
        <v>124</v>
      </c>
      <c r="B157" s="1171"/>
      <c r="C157" s="1171"/>
      <c r="D157" s="1171"/>
      <c r="E157" s="1171"/>
      <c r="F157" s="1171"/>
      <c r="G157" s="1171"/>
      <c r="H157" s="1171"/>
      <c r="I157" s="1171"/>
      <c r="J157" s="1171"/>
      <c r="K157" s="1006"/>
    </row>
    <row r="158" spans="1:11" ht="31.5" x14ac:dyDescent="0.25">
      <c r="A158" s="586"/>
      <c r="B158" s="587">
        <v>44144</v>
      </c>
      <c r="C158" s="588" t="s">
        <v>115</v>
      </c>
      <c r="D158" s="198" t="s">
        <v>778</v>
      </c>
      <c r="E158" s="589">
        <v>805.99</v>
      </c>
      <c r="F158" s="323"/>
      <c r="G158" s="198"/>
      <c r="H158" s="588"/>
      <c r="I158" s="829"/>
      <c r="J158" s="201"/>
    </row>
    <row r="159" spans="1:11" x14ac:dyDescent="0.25">
      <c r="A159" s="586"/>
      <c r="B159" s="587"/>
      <c r="C159" s="588"/>
      <c r="D159" s="198"/>
      <c r="E159" s="591"/>
      <c r="F159" s="323"/>
      <c r="G159" s="198"/>
      <c r="H159" s="588"/>
      <c r="I159" s="829"/>
      <c r="J159" s="201"/>
    </row>
    <row r="160" spans="1:11" ht="19.5" thickBot="1" x14ac:dyDescent="0.3">
      <c r="A160" s="586"/>
      <c r="B160" s="587"/>
      <c r="C160" s="588"/>
      <c r="D160" s="198"/>
      <c r="E160" s="591"/>
      <c r="F160" s="323"/>
      <c r="G160" s="198"/>
      <c r="H160" s="588"/>
      <c r="I160" s="829"/>
      <c r="J160" s="201"/>
    </row>
    <row r="161" spans="1:10" ht="19.5" thickBot="1" x14ac:dyDescent="0.35">
      <c r="A161" s="207" t="s">
        <v>125</v>
      </c>
      <c r="B161" s="291"/>
      <c r="C161" s="303"/>
      <c r="D161" s="151"/>
      <c r="E161" s="194">
        <f>SUM(E158:E160)</f>
        <v>805.99</v>
      </c>
      <c r="F161" s="231"/>
      <c r="G161" s="29"/>
      <c r="H161" s="31"/>
      <c r="I161" s="824"/>
      <c r="J161" s="165"/>
    </row>
    <row r="162" spans="1:10" ht="19.5" thickBot="1" x14ac:dyDescent="0.3">
      <c r="A162" s="590"/>
      <c r="B162" s="576"/>
      <c r="C162" s="577"/>
      <c r="D162" s="139"/>
      <c r="E162" s="610"/>
      <c r="F162" s="152"/>
      <c r="G162" s="139"/>
      <c r="H162" s="578"/>
      <c r="I162" s="820"/>
      <c r="J162" s="166"/>
    </row>
    <row r="163" spans="1:10" ht="19.5" thickBot="1" x14ac:dyDescent="0.35">
      <c r="A163" s="418" t="s">
        <v>327</v>
      </c>
      <c r="B163" s="291"/>
      <c r="C163" s="303"/>
      <c r="D163" s="151"/>
      <c r="E163" s="562">
        <f>SUM(E58)</f>
        <v>805.99</v>
      </c>
      <c r="F163" s="78"/>
    </row>
    <row r="164" spans="1:10" ht="19.5" thickBot="1" x14ac:dyDescent="0.35">
      <c r="A164" s="292" t="s">
        <v>331</v>
      </c>
      <c r="B164" s="560"/>
      <c r="C164" s="561"/>
      <c r="D164" s="289"/>
      <c r="E164" s="679">
        <f>SUMIFS(E107:E136,K107:K136,"Not Paid")</f>
        <v>241.61999999999998</v>
      </c>
      <c r="F164" s="78"/>
    </row>
    <row r="165" spans="1:10" ht="19.5" thickBot="1" x14ac:dyDescent="0.3">
      <c r="A165" s="1128" t="s">
        <v>598</v>
      </c>
      <c r="B165" s="1129"/>
      <c r="C165" s="1129"/>
      <c r="D165" s="1129"/>
      <c r="E165" s="1129"/>
      <c r="F165" s="1129"/>
      <c r="G165" s="1129"/>
      <c r="H165" s="1129"/>
      <c r="I165" s="1129"/>
      <c r="J165" s="1114"/>
    </row>
    <row r="166" spans="1:10" x14ac:dyDescent="0.25">
      <c r="A166" s="592"/>
      <c r="B166" s="587" t="s">
        <v>74</v>
      </c>
      <c r="C166" s="198"/>
      <c r="D166" s="198"/>
      <c r="E166" s="594"/>
      <c r="F166" s="199"/>
      <c r="G166" s="198"/>
      <c r="H166" s="588"/>
      <c r="I166" s="829"/>
      <c r="J166" s="201"/>
    </row>
    <row r="167" spans="1:10" x14ac:dyDescent="0.25">
      <c r="A167" s="595"/>
      <c r="B167" s="577"/>
      <c r="C167" s="139"/>
      <c r="D167" s="139"/>
      <c r="E167" s="491"/>
      <c r="F167" s="140"/>
      <c r="G167" s="139"/>
      <c r="H167" s="578"/>
      <c r="I167" s="820"/>
      <c r="J167" s="166"/>
    </row>
    <row r="168" spans="1:10" ht="19.5" thickBot="1" x14ac:dyDescent="0.3">
      <c r="A168" s="596"/>
      <c r="B168" s="577"/>
      <c r="C168" s="139"/>
      <c r="D168" s="139"/>
      <c r="E168" s="492"/>
      <c r="F168" s="140"/>
      <c r="G168" s="139"/>
      <c r="H168" s="578"/>
      <c r="I168" s="820"/>
      <c r="J168" s="166"/>
    </row>
    <row r="169" spans="1:10" ht="19.5" thickBot="1" x14ac:dyDescent="0.3">
      <c r="A169" s="196" t="s">
        <v>111</v>
      </c>
      <c r="B169" s="195"/>
      <c r="D169" s="77"/>
      <c r="E169" s="81">
        <f>SUM(E166:E167)</f>
        <v>0</v>
      </c>
      <c r="F169" s="78"/>
    </row>
    <row r="170" spans="1:10" ht="19.5" thickBot="1" x14ac:dyDescent="0.3">
      <c r="A170" s="612"/>
      <c r="B170" s="577"/>
      <c r="C170" s="139"/>
      <c r="D170" s="139"/>
      <c r="E170" s="613"/>
      <c r="F170" s="140"/>
      <c r="G170" s="139"/>
      <c r="H170" s="578"/>
      <c r="I170" s="820"/>
      <c r="J170" s="166"/>
    </row>
    <row r="171" spans="1:10" ht="19.5" thickBot="1" x14ac:dyDescent="0.3">
      <c r="A171" s="196" t="s">
        <v>73</v>
      </c>
      <c r="B171" s="195"/>
      <c r="D171" s="77"/>
      <c r="E171" s="81">
        <f>SUM(E137+E155+E169)</f>
        <v>241.61999999999998</v>
      </c>
      <c r="F171" s="78"/>
    </row>
    <row r="172" spans="1:10" ht="19.5" thickBot="1" x14ac:dyDescent="0.3">
      <c r="A172" s="189"/>
      <c r="B172" s="184"/>
      <c r="C172" s="185"/>
      <c r="D172" s="185"/>
      <c r="E172" s="191"/>
      <c r="F172" s="755"/>
      <c r="G172" s="185"/>
      <c r="H172" s="186"/>
      <c r="I172" s="826"/>
      <c r="J172" s="164"/>
    </row>
    <row r="173" spans="1:10" ht="19.5" thickBot="1" x14ac:dyDescent="0.3">
      <c r="A173" s="1128" t="s">
        <v>112</v>
      </c>
      <c r="B173" s="1129"/>
      <c r="C173" s="1129"/>
      <c r="D173" s="1129"/>
      <c r="E173" s="1129"/>
      <c r="F173" s="1129"/>
      <c r="G173" s="1129"/>
      <c r="H173" s="1129"/>
      <c r="I173" s="1129"/>
      <c r="J173" s="1114"/>
    </row>
    <row r="174" spans="1:10" ht="14.25" customHeight="1" x14ac:dyDescent="0.3">
      <c r="A174" s="787" t="s">
        <v>31</v>
      </c>
      <c r="B174" s="1004"/>
      <c r="C174" s="29"/>
      <c r="D174" s="29"/>
      <c r="E174" s="36"/>
      <c r="F174" s="1005"/>
      <c r="G174" s="29"/>
      <c r="H174" s="31"/>
      <c r="I174" s="824"/>
      <c r="J174" s="165"/>
    </row>
    <row r="175" spans="1:10" x14ac:dyDescent="0.25">
      <c r="A175" s="614" t="s">
        <v>25</v>
      </c>
      <c r="B175" s="144"/>
      <c r="C175" s="139"/>
      <c r="D175" s="139"/>
      <c r="E175" s="491">
        <f>SUMIF(F107:F168,"Food",E107:E168)</f>
        <v>182.51999999999998</v>
      </c>
    </row>
    <row r="176" spans="1:10" x14ac:dyDescent="0.25">
      <c r="A176" s="615" t="s">
        <v>28</v>
      </c>
      <c r="B176" s="140"/>
      <c r="C176" s="139"/>
      <c r="D176" s="139"/>
      <c r="E176" s="491">
        <f>SUMIF(F107:F168,"Utilities",E107:E168)</f>
        <v>0</v>
      </c>
    </row>
    <row r="177" spans="1:6" x14ac:dyDescent="0.25">
      <c r="A177" s="615" t="s">
        <v>56</v>
      </c>
      <c r="B177" s="140"/>
      <c r="C177" s="139"/>
      <c r="D177" s="139"/>
      <c r="E177" s="491">
        <f>SUMIF(F107:F168,"Shelter / Rent",E107:E168)</f>
        <v>0</v>
      </c>
    </row>
    <row r="178" spans="1:6" x14ac:dyDescent="0.25">
      <c r="A178" s="614" t="s">
        <v>26</v>
      </c>
      <c r="B178" s="144"/>
      <c r="C178" s="139"/>
      <c r="D178" s="139"/>
      <c r="E178" s="491">
        <f>SUMIF(F107:F168,"Medical",E107:E168)</f>
        <v>0</v>
      </c>
    </row>
    <row r="179" spans="1:6" ht="19.5" thickBot="1" x14ac:dyDescent="0.3">
      <c r="A179" s="614" t="s">
        <v>27</v>
      </c>
      <c r="B179" s="144"/>
      <c r="C179" s="139"/>
      <c r="D179" s="139"/>
      <c r="E179" s="492">
        <f>SUMIF(F107:F168,"Other Services",E107:E168)</f>
        <v>59.1</v>
      </c>
    </row>
    <row r="180" spans="1:6" ht="19.5" thickBot="1" x14ac:dyDescent="0.35">
      <c r="A180" s="226" t="s">
        <v>33</v>
      </c>
      <c r="B180" s="23"/>
      <c r="D180" s="77"/>
      <c r="E180" s="81">
        <f>SUM(E175:E179)</f>
        <v>241.61999999999998</v>
      </c>
      <c r="F180" s="78"/>
    </row>
    <row r="181" spans="1:6" x14ac:dyDescent="0.25">
      <c r="A181" s="32"/>
      <c r="E181" s="36"/>
    </row>
    <row r="182" spans="1:6" x14ac:dyDescent="0.3">
      <c r="A182" s="225" t="s">
        <v>32</v>
      </c>
      <c r="B182" s="23"/>
    </row>
    <row r="183" spans="1:6" x14ac:dyDescent="0.25">
      <c r="A183" s="614" t="s">
        <v>25</v>
      </c>
      <c r="B183" s="144"/>
      <c r="C183" s="139"/>
      <c r="D183" s="139"/>
      <c r="E183" s="491">
        <f>SUMIF(F107:F168,"Food - Parish",E107:E168)</f>
        <v>0</v>
      </c>
    </row>
    <row r="184" spans="1:6" x14ac:dyDescent="0.25">
      <c r="A184" s="615" t="s">
        <v>28</v>
      </c>
      <c r="B184" s="140"/>
      <c r="C184" s="139"/>
      <c r="D184" s="139"/>
      <c r="E184" s="491">
        <f>SUMIF(F107:F168,"Utilities-Parish",E107:E168)</f>
        <v>0</v>
      </c>
    </row>
    <row r="185" spans="1:6" x14ac:dyDescent="0.25">
      <c r="A185" s="615" t="s">
        <v>56</v>
      </c>
      <c r="B185" s="140"/>
      <c r="C185" s="139"/>
      <c r="D185" s="139"/>
      <c r="E185" s="491">
        <f>SUMIF(F107:F168,"Shelter / Rent-Parish",E107:E168)</f>
        <v>0</v>
      </c>
    </row>
    <row r="186" spans="1:6" x14ac:dyDescent="0.25">
      <c r="A186" s="614" t="s">
        <v>26</v>
      </c>
      <c r="B186" s="144"/>
      <c r="C186" s="139"/>
      <c r="D186" s="139"/>
      <c r="E186" s="491">
        <f>SUMIF(F107:F168,"Medical-Parish",E107:E168)</f>
        <v>0</v>
      </c>
    </row>
    <row r="187" spans="1:6" ht="19.5" thickBot="1" x14ac:dyDescent="0.3">
      <c r="A187" s="614" t="s">
        <v>27</v>
      </c>
      <c r="B187" s="144"/>
      <c r="C187" s="139"/>
      <c r="D187" s="139"/>
      <c r="E187" s="492">
        <f>SUMIF(F107:F168,"Other Services-Parish",E107:E168)</f>
        <v>0</v>
      </c>
    </row>
    <row r="188" spans="1:6" ht="19.5" thickBot="1" x14ac:dyDescent="0.35">
      <c r="A188" s="226" t="s">
        <v>34</v>
      </c>
      <c r="B188" s="227"/>
      <c r="C188" s="214"/>
      <c r="D188" s="215"/>
      <c r="E188" s="81">
        <f>SUM(E183:E187)</f>
        <v>0</v>
      </c>
      <c r="F188" s="78"/>
    </row>
    <row r="189" spans="1:6" x14ac:dyDescent="0.25">
      <c r="A189" s="33"/>
      <c r="B189" s="22"/>
      <c r="E189" s="36"/>
    </row>
    <row r="190" spans="1:6" x14ac:dyDescent="0.3">
      <c r="A190" s="228" t="s">
        <v>372</v>
      </c>
      <c r="B190" s="26"/>
    </row>
    <row r="191" spans="1:6" x14ac:dyDescent="0.25">
      <c r="A191" s="518" t="s">
        <v>392</v>
      </c>
      <c r="B191" s="148"/>
      <c r="C191" s="139"/>
      <c r="D191" s="139"/>
      <c r="E191" s="142">
        <f>SUMIF(F107:F168,"Operating Expenses - Pantry Supplies",E107:E168)</f>
        <v>0</v>
      </c>
    </row>
    <row r="192" spans="1:6" x14ac:dyDescent="0.25">
      <c r="A192" s="518" t="s">
        <v>389</v>
      </c>
      <c r="B192" s="148"/>
      <c r="C192" s="139"/>
      <c r="D192" s="139"/>
      <c r="E192" s="142">
        <f>SUMIF(F107:F168,"Operating Expenses - Professional Fees",E107:E168)</f>
        <v>0</v>
      </c>
    </row>
    <row r="193" spans="1:12" ht="34.5" customHeight="1" x14ac:dyDescent="0.25">
      <c r="A193" s="518" t="s">
        <v>395</v>
      </c>
      <c r="B193" s="148"/>
      <c r="C193" s="139"/>
      <c r="D193" s="139"/>
      <c r="E193" s="142">
        <f>SUMIF(F107:F168,"Operating Expenses - Rent, Utilities, and Maintenance",E107:E168)</f>
        <v>0</v>
      </c>
    </row>
    <row r="194" spans="1:12" ht="31.5" x14ac:dyDescent="0.25">
      <c r="A194" s="518" t="s">
        <v>391</v>
      </c>
      <c r="B194" s="148"/>
      <c r="C194" s="139"/>
      <c r="D194" s="139"/>
      <c r="E194" s="142">
        <f>SUMIF(F107:F168,"Operating Expenses - Printing, Publications, postage, and shipping",E107:E168)</f>
        <v>0</v>
      </c>
    </row>
    <row r="195" spans="1:12" ht="31.5" x14ac:dyDescent="0.25">
      <c r="A195" s="628" t="s">
        <v>36</v>
      </c>
      <c r="B195" s="148"/>
      <c r="C195" s="139"/>
      <c r="D195" s="139"/>
      <c r="E195" s="142">
        <f>SUMIF(F107:F168,"Operating Expenses (Fundraising / Special Events)",E107:E168)</f>
        <v>0</v>
      </c>
    </row>
    <row r="196" spans="1:12" ht="19.5" thickBot="1" x14ac:dyDescent="0.3">
      <c r="A196" s="628" t="s">
        <v>37</v>
      </c>
      <c r="B196" s="148"/>
      <c r="C196" s="139"/>
      <c r="D196" s="139"/>
      <c r="E196" s="150">
        <f>SUMIF(F107:F168, "Operating Expenses (Other)",E107:E168)</f>
        <v>0</v>
      </c>
    </row>
    <row r="197" spans="1:12" ht="19.5" thickBot="1" x14ac:dyDescent="0.3">
      <c r="A197" s="229" t="s">
        <v>38</v>
      </c>
      <c r="B197" s="230"/>
      <c r="C197" s="214"/>
      <c r="D197" s="215"/>
      <c r="E197" s="81">
        <f>SUM(E191:E196)</f>
        <v>0</v>
      </c>
      <c r="F197" s="78"/>
    </row>
    <row r="198" spans="1:12" x14ac:dyDescent="0.25">
      <c r="A198" s="229"/>
      <c r="B198" s="230"/>
      <c r="C198" s="214"/>
      <c r="D198" s="215"/>
      <c r="E198" s="318"/>
      <c r="F198" s="78"/>
    </row>
    <row r="199" spans="1:12" x14ac:dyDescent="0.25">
      <c r="A199" s="329" t="s">
        <v>126</v>
      </c>
      <c r="B199" s="147"/>
      <c r="C199" s="139"/>
      <c r="D199" s="151"/>
      <c r="E199" s="202"/>
      <c r="F199" s="78"/>
    </row>
    <row r="200" spans="1:12" x14ac:dyDescent="0.25">
      <c r="A200" s="489" t="s">
        <v>333</v>
      </c>
      <c r="B200" s="147"/>
      <c r="C200" s="139"/>
      <c r="D200" s="151"/>
      <c r="E200" s="491">
        <f>SUMIF(F107:F168, "Baby Closet - Supplies",E107:E168)</f>
        <v>0</v>
      </c>
      <c r="F200" s="78"/>
    </row>
    <row r="201" spans="1:12" ht="19.5" thickBot="1" x14ac:dyDescent="0.3">
      <c r="A201" s="489" t="s">
        <v>335</v>
      </c>
      <c r="B201" s="147"/>
      <c r="C201" s="139"/>
      <c r="D201" s="151"/>
      <c r="E201" s="493">
        <f>SUMIF(F107:F168, "Baby Closet - Assistance",E107:E168)</f>
        <v>0</v>
      </c>
      <c r="F201" s="78"/>
    </row>
    <row r="202" spans="1:12" ht="19.5" thickBot="1" x14ac:dyDescent="0.3">
      <c r="A202" s="327" t="s">
        <v>127</v>
      </c>
      <c r="B202" s="208"/>
      <c r="C202" s="314"/>
      <c r="D202" s="315"/>
      <c r="E202" s="19">
        <f>SUM(E200:E201)</f>
        <v>0</v>
      </c>
      <c r="F202" s="78"/>
    </row>
    <row r="203" spans="1:12" ht="19.5" thickBot="1" x14ac:dyDescent="0.3">
      <c r="A203" s="149"/>
      <c r="B203" s="147"/>
      <c r="C203" s="139"/>
      <c r="D203" s="139"/>
      <c r="E203" s="202"/>
      <c r="F203" s="78"/>
    </row>
    <row r="204" spans="1:12" ht="19.5" thickBot="1" x14ac:dyDescent="0.3">
      <c r="A204" s="328" t="s">
        <v>73</v>
      </c>
      <c r="B204" s="138"/>
      <c r="C204" s="139"/>
      <c r="D204" s="151"/>
      <c r="E204" s="19">
        <f>E180+E188+E197</f>
        <v>241.61999999999998</v>
      </c>
      <c r="F204" s="78"/>
    </row>
    <row r="205" spans="1:12" x14ac:dyDescent="0.25">
      <c r="A205" s="729"/>
      <c r="B205" s="138"/>
      <c r="C205" s="139"/>
      <c r="D205" s="151"/>
      <c r="E205" s="731"/>
      <c r="F205" s="78"/>
    </row>
    <row r="206" spans="1:12" ht="19.5" thickBot="1" x14ac:dyDescent="0.3">
      <c r="A206" s="729"/>
      <c r="B206" s="138"/>
      <c r="C206" s="139"/>
      <c r="D206" s="151"/>
      <c r="E206" s="202"/>
      <c r="F206" s="78"/>
      <c r="L206" s="750" t="s">
        <v>74</v>
      </c>
    </row>
    <row r="207" spans="1:12" ht="19.5" thickBot="1" x14ac:dyDescent="0.3">
      <c r="A207" s="729" t="s">
        <v>144</v>
      </c>
      <c r="B207" s="138"/>
      <c r="C207" s="139"/>
      <c r="D207" s="151"/>
      <c r="E207" s="19">
        <f>SUM(E150:K152)</f>
        <v>0</v>
      </c>
      <c r="F207" s="78"/>
    </row>
    <row r="208" spans="1:12" x14ac:dyDescent="0.25">
      <c r="A208" s="729"/>
      <c r="B208" s="138"/>
      <c r="C208" s="139"/>
      <c r="D208" s="151"/>
      <c r="E208" s="317"/>
      <c r="F208" s="78"/>
    </row>
    <row r="209" spans="1:23" ht="19.5" thickBot="1" x14ac:dyDescent="0.3">
      <c r="A209" s="994"/>
      <c r="B209" s="184"/>
      <c r="C209" s="185"/>
      <c r="D209" s="290"/>
      <c r="E209" s="996"/>
      <c r="F209" s="756"/>
      <c r="G209" s="185"/>
      <c r="H209" s="186"/>
      <c r="I209" s="826"/>
      <c r="J209" s="164"/>
    </row>
    <row r="210" spans="1:23" ht="19.5" thickBot="1" x14ac:dyDescent="0.3">
      <c r="A210" s="1128" t="s">
        <v>634</v>
      </c>
      <c r="B210" s="1129"/>
      <c r="C210" s="1129"/>
      <c r="D210" s="1129"/>
      <c r="E210" s="1129"/>
      <c r="F210" s="1129"/>
      <c r="G210" s="1129"/>
      <c r="H210" s="1129"/>
      <c r="I210" s="1129"/>
      <c r="J210" s="1129"/>
      <c r="K210" s="1114"/>
    </row>
    <row r="211" spans="1:23" s="34" customFormat="1" ht="15.75" customHeight="1" thickBot="1" x14ac:dyDescent="0.3">
      <c r="A211" s="1174"/>
      <c r="B211" s="1174"/>
      <c r="C211" s="1174"/>
      <c r="D211" s="1174"/>
      <c r="E211" s="1174"/>
      <c r="F211" s="1174"/>
      <c r="G211" s="1174"/>
      <c r="H211" s="1174"/>
      <c r="I211" s="1174"/>
      <c r="J211" s="1174"/>
      <c r="K211" s="1174"/>
      <c r="L211" s="750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ht="19.5" thickBot="1" x14ac:dyDescent="0.3">
      <c r="A212" s="1163" t="s">
        <v>635</v>
      </c>
      <c r="B212" s="1164"/>
      <c r="C212" s="1164"/>
      <c r="D212" s="1164"/>
      <c r="E212" s="1164"/>
      <c r="F212" s="1164"/>
      <c r="G212" s="1164"/>
      <c r="H212" s="1164"/>
      <c r="I212" s="1164"/>
      <c r="J212" s="1164"/>
      <c r="K212" s="1165"/>
    </row>
    <row r="213" spans="1:23" ht="19.5" thickBot="1" x14ac:dyDescent="0.3">
      <c r="A213" s="1128" t="s">
        <v>108</v>
      </c>
      <c r="B213" s="1129"/>
      <c r="C213" s="1129"/>
      <c r="D213" s="1129"/>
      <c r="E213" s="1129"/>
      <c r="F213" s="1129"/>
      <c r="G213" s="1129"/>
      <c r="H213" s="1129"/>
      <c r="I213" s="1129"/>
      <c r="J213" s="1129"/>
      <c r="K213" s="1114"/>
    </row>
    <row r="214" spans="1:23" x14ac:dyDescent="0.25">
      <c r="A214" s="1007"/>
      <c r="B214" s="587"/>
      <c r="C214" s="198"/>
      <c r="D214" s="198"/>
      <c r="E214" s="594"/>
      <c r="F214" s="199"/>
      <c r="G214" s="198"/>
      <c r="H214" s="588"/>
      <c r="I214" s="829"/>
      <c r="J214" s="201"/>
      <c r="K214" s="170"/>
    </row>
    <row r="215" spans="1:23" x14ac:dyDescent="0.25">
      <c r="A215" s="619"/>
      <c r="B215" s="576"/>
      <c r="C215" s="577"/>
      <c r="D215" s="583"/>
      <c r="E215" s="620"/>
      <c r="F215" s="140"/>
      <c r="G215" s="139"/>
      <c r="H215" s="578"/>
      <c r="I215" s="820"/>
      <c r="J215" s="166"/>
      <c r="K215" s="131"/>
    </row>
    <row r="216" spans="1:23" x14ac:dyDescent="0.25">
      <c r="A216" s="619"/>
      <c r="B216" s="576"/>
      <c r="C216" s="577"/>
      <c r="D216" s="139"/>
      <c r="E216" s="620"/>
      <c r="F216" s="140"/>
      <c r="G216" s="139"/>
      <c r="H216" s="578"/>
      <c r="I216" s="820"/>
      <c r="J216" s="166"/>
      <c r="K216" s="131"/>
    </row>
    <row r="217" spans="1:23" x14ac:dyDescent="0.25">
      <c r="A217" s="619"/>
      <c r="B217" s="576"/>
      <c r="C217" s="577"/>
      <c r="D217" s="139"/>
      <c r="E217" s="620"/>
      <c r="F217" s="140"/>
      <c r="G217" s="139"/>
      <c r="H217" s="578"/>
      <c r="I217" s="820"/>
      <c r="J217" s="166"/>
      <c r="K217" s="131"/>
    </row>
    <row r="218" spans="1:23" x14ac:dyDescent="0.25">
      <c r="A218" s="619"/>
      <c r="B218" s="576"/>
      <c r="C218" s="577"/>
      <c r="D218" s="139"/>
      <c r="E218" s="620"/>
      <c r="F218" s="140"/>
      <c r="G218" s="139"/>
      <c r="H218" s="578"/>
      <c r="I218" s="820"/>
      <c r="J218" s="166"/>
      <c r="K218" s="131"/>
      <c r="N218" s="3"/>
    </row>
    <row r="219" spans="1:23" x14ac:dyDescent="0.25">
      <c r="A219" s="619"/>
      <c r="B219" s="576"/>
      <c r="C219" s="577"/>
      <c r="D219" s="583"/>
      <c r="E219" s="605"/>
      <c r="F219" s="140"/>
      <c r="G219" s="139"/>
      <c r="H219" s="578"/>
      <c r="I219" s="820"/>
      <c r="J219" s="166"/>
      <c r="K219" s="131"/>
      <c r="N219" s="3"/>
    </row>
    <row r="220" spans="1:23" x14ac:dyDescent="0.25">
      <c r="A220" s="619"/>
      <c r="B220" s="576"/>
      <c r="C220" s="577"/>
      <c r="D220" s="583"/>
      <c r="E220" s="605"/>
      <c r="F220" s="140"/>
      <c r="G220" s="139"/>
      <c r="H220" s="578"/>
      <c r="I220" s="820"/>
      <c r="J220" s="166"/>
      <c r="K220" s="131"/>
    </row>
    <row r="221" spans="1:23" x14ac:dyDescent="0.25">
      <c r="A221" s="619"/>
      <c r="B221" s="576"/>
      <c r="C221" s="577"/>
      <c r="D221" s="139"/>
      <c r="E221" s="491"/>
      <c r="F221" s="140"/>
      <c r="G221" s="139"/>
      <c r="H221" s="578"/>
      <c r="I221" s="820"/>
      <c r="J221" s="166"/>
      <c r="K221" s="131"/>
      <c r="N221" s="3"/>
    </row>
    <row r="222" spans="1:23" x14ac:dyDescent="0.25">
      <c r="A222" s="619"/>
      <c r="B222" s="576"/>
      <c r="C222" s="577"/>
      <c r="D222" s="139"/>
      <c r="E222" s="491"/>
      <c r="F222" s="140"/>
      <c r="G222" s="139"/>
      <c r="H222" s="578"/>
      <c r="I222" s="820"/>
      <c r="J222" s="166"/>
      <c r="K222" s="131"/>
    </row>
    <row r="223" spans="1:23" x14ac:dyDescent="0.25">
      <c r="A223" s="619"/>
      <c r="B223" s="576"/>
      <c r="C223" s="577"/>
      <c r="D223" s="139"/>
      <c r="E223" s="491"/>
      <c r="F223" s="140"/>
      <c r="G223" s="139"/>
      <c r="H223" s="578"/>
      <c r="I223" s="820"/>
      <c r="J223" s="166"/>
      <c r="K223" s="131"/>
    </row>
    <row r="224" spans="1:23" x14ac:dyDescent="0.25">
      <c r="A224" s="619"/>
      <c r="B224" s="576"/>
      <c r="C224" s="577"/>
      <c r="D224" s="577"/>
      <c r="E224" s="491"/>
      <c r="F224" s="140"/>
      <c r="G224" s="139"/>
      <c r="H224" s="578"/>
      <c r="I224" s="820"/>
      <c r="J224" s="166"/>
      <c r="K224" s="131"/>
    </row>
    <row r="225" spans="1:11" ht="33.950000000000003" customHeight="1" x14ac:dyDescent="0.25">
      <c r="A225" s="619"/>
      <c r="B225" s="576"/>
      <c r="C225" s="577"/>
      <c r="D225" s="577"/>
      <c r="E225" s="491"/>
      <c r="F225" s="140"/>
      <c r="G225" s="139"/>
      <c r="H225" s="578"/>
      <c r="I225" s="820"/>
      <c r="J225" s="166"/>
      <c r="K225" s="131"/>
    </row>
    <row r="226" spans="1:11" x14ac:dyDescent="0.25">
      <c r="A226" s="621"/>
      <c r="B226" s="576"/>
      <c r="C226" s="577"/>
      <c r="D226" s="139"/>
      <c r="E226" s="491"/>
      <c r="F226" s="140"/>
      <c r="G226" s="139"/>
      <c r="H226" s="578"/>
      <c r="I226" s="820"/>
      <c r="J226" s="166"/>
      <c r="K226" s="131"/>
    </row>
    <row r="227" spans="1:11" x14ac:dyDescent="0.25">
      <c r="A227" s="621"/>
      <c r="B227" s="576"/>
      <c r="C227" s="577"/>
      <c r="D227" s="139"/>
      <c r="E227" s="491"/>
      <c r="F227" s="140"/>
      <c r="G227" s="139"/>
      <c r="H227" s="578"/>
      <c r="I227" s="820"/>
      <c r="J227" s="166"/>
      <c r="K227" s="131"/>
    </row>
    <row r="228" spans="1:11" x14ac:dyDescent="0.25">
      <c r="A228" s="621"/>
      <c r="B228" s="576"/>
      <c r="C228" s="577"/>
      <c r="D228" s="139"/>
      <c r="E228" s="491"/>
      <c r="F228" s="140"/>
      <c r="G228" s="139"/>
      <c r="H228" s="578"/>
      <c r="I228" s="820"/>
      <c r="J228" s="166"/>
      <c r="K228" s="131"/>
    </row>
    <row r="229" spans="1:11" x14ac:dyDescent="0.25">
      <c r="A229" s="621"/>
      <c r="B229" s="576"/>
      <c r="C229" s="577"/>
      <c r="D229" s="139"/>
      <c r="E229" s="491"/>
      <c r="F229" s="140"/>
      <c r="G229" s="139"/>
      <c r="H229" s="578"/>
      <c r="I229" s="820"/>
      <c r="J229" s="166"/>
      <c r="K229" s="131"/>
    </row>
    <row r="230" spans="1:11" x14ac:dyDescent="0.25">
      <c r="A230" s="621"/>
      <c r="B230" s="576"/>
      <c r="C230" s="577"/>
      <c r="D230" s="139"/>
      <c r="E230" s="491"/>
      <c r="F230" s="140"/>
      <c r="G230" s="139"/>
      <c r="H230" s="578"/>
      <c r="I230" s="820"/>
      <c r="J230" s="166"/>
      <c r="K230" s="131"/>
    </row>
    <row r="231" spans="1:11" x14ac:dyDescent="0.25">
      <c r="A231" s="621"/>
      <c r="B231" s="576"/>
      <c r="C231" s="577"/>
      <c r="D231" s="139"/>
      <c r="E231" s="491"/>
      <c r="F231" s="140"/>
      <c r="G231" s="139"/>
      <c r="H231" s="578"/>
      <c r="I231" s="820"/>
      <c r="J231" s="166"/>
      <c r="K231" s="131"/>
    </row>
    <row r="232" spans="1:11" ht="19.899999999999999" customHeight="1" x14ac:dyDescent="0.25">
      <c r="A232" s="621"/>
      <c r="B232" s="576" t="s">
        <v>74</v>
      </c>
      <c r="C232" s="577" t="s">
        <v>74</v>
      </c>
      <c r="D232" s="139" t="s">
        <v>74</v>
      </c>
      <c r="E232" s="491" t="s">
        <v>74</v>
      </c>
      <c r="F232" s="140"/>
      <c r="G232" s="139"/>
      <c r="H232" s="578" t="s">
        <v>74</v>
      </c>
      <c r="I232" s="820" t="s">
        <v>74</v>
      </c>
      <c r="J232" s="166"/>
      <c r="K232" s="131"/>
    </row>
    <row r="233" spans="1:11" ht="21.6" customHeight="1" thickBot="1" x14ac:dyDescent="0.3">
      <c r="A233" s="621"/>
      <c r="B233" s="576"/>
      <c r="C233" s="577"/>
      <c r="D233" s="139"/>
      <c r="E233" s="492"/>
      <c r="F233" s="140"/>
      <c r="G233" s="139"/>
      <c r="H233" s="578"/>
      <c r="I233" s="820"/>
      <c r="J233" s="166"/>
      <c r="K233" s="279"/>
    </row>
    <row r="234" spans="1:11" ht="19.5" thickBot="1" x14ac:dyDescent="0.35">
      <c r="A234" s="213" t="s">
        <v>109</v>
      </c>
      <c r="B234" s="220"/>
      <c r="C234" s="221"/>
      <c r="D234" s="222"/>
      <c r="E234" s="81">
        <f>SUM(E214:E232)</f>
        <v>0</v>
      </c>
    </row>
    <row r="235" spans="1:11" ht="19.5" thickBot="1" x14ac:dyDescent="0.3">
      <c r="A235" s="1008"/>
      <c r="B235" s="187"/>
      <c r="C235" s="184"/>
      <c r="D235" s="185"/>
      <c r="E235" s="996"/>
      <c r="F235" s="755"/>
      <c r="G235" s="185"/>
      <c r="H235" s="186"/>
      <c r="I235" s="826"/>
      <c r="J235" s="164"/>
    </row>
    <row r="236" spans="1:11" ht="19.5" thickBot="1" x14ac:dyDescent="0.3">
      <c r="A236" s="1128" t="s">
        <v>123</v>
      </c>
      <c r="B236" s="1129"/>
      <c r="C236" s="1129"/>
      <c r="D236" s="1129"/>
      <c r="E236" s="1129"/>
      <c r="F236" s="1129"/>
      <c r="G236" s="1129"/>
      <c r="H236" s="1129"/>
      <c r="I236" s="1129"/>
      <c r="J236" s="1129"/>
      <c r="K236" s="1114"/>
    </row>
    <row r="237" spans="1:11" x14ac:dyDescent="0.25">
      <c r="A237" s="1009"/>
      <c r="B237" s="587"/>
      <c r="C237" s="593"/>
      <c r="D237" s="198"/>
      <c r="E237" s="594"/>
      <c r="F237" s="199"/>
      <c r="G237" s="198"/>
      <c r="H237" s="588"/>
      <c r="I237" s="829"/>
      <c r="J237" s="201"/>
      <c r="K237" s="661"/>
    </row>
    <row r="238" spans="1:11" x14ac:dyDescent="0.25">
      <c r="A238" s="621"/>
      <c r="B238" s="576"/>
      <c r="C238" s="577"/>
      <c r="D238" s="139"/>
      <c r="E238" s="491"/>
      <c r="F238" s="140"/>
      <c r="G238" s="139"/>
      <c r="H238" s="578"/>
      <c r="I238" s="820"/>
      <c r="J238" s="166"/>
      <c r="K238" s="661"/>
    </row>
    <row r="239" spans="1:11" x14ac:dyDescent="0.25">
      <c r="A239" s="621"/>
      <c r="B239" s="576"/>
      <c r="C239" s="577"/>
      <c r="D239" s="139"/>
      <c r="E239" s="491"/>
      <c r="F239" s="140"/>
      <c r="G239" s="139"/>
      <c r="H239" s="578"/>
      <c r="I239" s="820"/>
      <c r="J239" s="166"/>
      <c r="K239" s="661"/>
    </row>
    <row r="240" spans="1:11" x14ac:dyDescent="0.25">
      <c r="A240" s="621"/>
      <c r="B240" s="576"/>
      <c r="C240" s="577"/>
      <c r="D240" s="139"/>
      <c r="E240" s="491"/>
      <c r="F240" s="140"/>
      <c r="G240" s="139"/>
      <c r="H240" s="578"/>
      <c r="I240" s="820"/>
      <c r="J240" s="166"/>
      <c r="K240" s="661"/>
    </row>
    <row r="241" spans="1:11" x14ac:dyDescent="0.25">
      <c r="A241" s="621"/>
      <c r="B241" s="576"/>
      <c r="C241" s="577"/>
      <c r="D241" s="139"/>
      <c r="E241" s="491"/>
      <c r="F241" s="140"/>
      <c r="G241" s="139"/>
      <c r="H241" s="578"/>
      <c r="I241" s="820"/>
      <c r="J241" s="166"/>
      <c r="K241" s="607"/>
    </row>
    <row r="242" spans="1:11" x14ac:dyDescent="0.25">
      <c r="A242" s="621"/>
      <c r="B242" s="576"/>
      <c r="C242" s="577"/>
      <c r="D242" s="139"/>
      <c r="E242" s="491"/>
      <c r="F242" s="140"/>
      <c r="G242" s="139"/>
      <c r="H242" s="578"/>
      <c r="I242" s="820"/>
      <c r="J242" s="166"/>
      <c r="K242" s="607"/>
    </row>
    <row r="243" spans="1:11" ht="49.5" customHeight="1" x14ac:dyDescent="0.25">
      <c r="A243" s="621"/>
      <c r="B243" s="576"/>
      <c r="C243" s="577"/>
      <c r="D243" s="139"/>
      <c r="E243" s="492"/>
      <c r="F243" s="140"/>
      <c r="G243" s="139"/>
      <c r="H243" s="578"/>
      <c r="I243" s="820"/>
      <c r="J243" s="166"/>
      <c r="K243" s="607"/>
    </row>
    <row r="244" spans="1:11" ht="48.75" customHeight="1" x14ac:dyDescent="0.25">
      <c r="A244" s="621"/>
      <c r="B244" s="576"/>
      <c r="C244" s="577"/>
      <c r="D244" s="139"/>
      <c r="E244" s="492"/>
      <c r="F244" s="140"/>
      <c r="G244" s="139"/>
      <c r="H244" s="578"/>
      <c r="I244" s="820"/>
      <c r="J244" s="166"/>
      <c r="K244" s="607"/>
    </row>
    <row r="245" spans="1:11" ht="45.6" customHeight="1" x14ac:dyDescent="0.25">
      <c r="A245" s="621"/>
      <c r="B245" s="576"/>
      <c r="C245" s="577"/>
      <c r="D245" s="139"/>
      <c r="E245" s="492"/>
      <c r="F245" s="140"/>
      <c r="G245" s="139"/>
      <c r="H245" s="578"/>
      <c r="I245" s="820"/>
      <c r="J245" s="166"/>
      <c r="K245" s="607"/>
    </row>
    <row r="246" spans="1:11" ht="45.6" customHeight="1" x14ac:dyDescent="0.25">
      <c r="A246" s="621"/>
      <c r="B246" s="576"/>
      <c r="C246" s="577"/>
      <c r="D246" s="139"/>
      <c r="E246" s="492"/>
      <c r="F246" s="140"/>
      <c r="G246" s="139"/>
      <c r="H246" s="578"/>
      <c r="I246" s="820"/>
      <c r="J246" s="166"/>
      <c r="K246" s="607"/>
    </row>
    <row r="247" spans="1:11" x14ac:dyDescent="0.25">
      <c r="A247" s="621"/>
      <c r="B247" s="576" t="s">
        <v>74</v>
      </c>
      <c r="C247" s="577" t="s">
        <v>74</v>
      </c>
      <c r="D247" s="139" t="s">
        <v>74</v>
      </c>
      <c r="E247" s="491" t="s">
        <v>74</v>
      </c>
      <c r="F247" s="140"/>
      <c r="G247" s="139"/>
      <c r="H247" s="578"/>
      <c r="I247" s="820" t="s">
        <v>74</v>
      </c>
      <c r="J247" s="166"/>
      <c r="K247" s="607"/>
    </row>
    <row r="248" spans="1:11" ht="19.5" thickBot="1" x14ac:dyDescent="0.3">
      <c r="A248" s="619" t="s">
        <v>74</v>
      </c>
      <c r="B248" s="576"/>
      <c r="C248" s="577"/>
      <c r="D248" s="139"/>
      <c r="E248" s="492"/>
      <c r="F248" s="140"/>
      <c r="G248" s="139"/>
      <c r="H248" s="578"/>
      <c r="I248" s="820"/>
      <c r="J248" s="166"/>
      <c r="K248" s="623"/>
    </row>
    <row r="249" spans="1:11" ht="19.5" thickBot="1" x14ac:dyDescent="0.35">
      <c r="A249" s="213" t="s">
        <v>110</v>
      </c>
      <c r="B249" s="220"/>
      <c r="C249" s="221"/>
      <c r="D249" s="222"/>
      <c r="E249" s="81">
        <f>SUM(E237:E247)</f>
        <v>0</v>
      </c>
      <c r="F249" s="231"/>
    </row>
    <row r="250" spans="1:11" ht="19.5" thickBot="1" x14ac:dyDescent="0.3">
      <c r="B250" s="22"/>
      <c r="C250" s="25"/>
      <c r="E250" s="36"/>
    </row>
    <row r="251" spans="1:11" ht="19.5" thickBot="1" x14ac:dyDescent="0.3">
      <c r="A251" s="1170" t="s">
        <v>124</v>
      </c>
      <c r="B251" s="1171"/>
      <c r="C251" s="1171"/>
      <c r="D251" s="1171"/>
      <c r="E251" s="1171"/>
      <c r="F251" s="1171"/>
      <c r="G251" s="1171"/>
      <c r="H251" s="1171"/>
      <c r="I251" s="1171"/>
      <c r="J251" s="1172"/>
    </row>
    <row r="252" spans="1:11" x14ac:dyDescent="0.25">
      <c r="A252" s="586"/>
      <c r="B252" s="587"/>
      <c r="C252" s="588"/>
      <c r="D252" s="198"/>
      <c r="E252" s="761"/>
      <c r="F252" s="323"/>
      <c r="G252" s="198"/>
      <c r="H252" s="588"/>
      <c r="I252" s="829"/>
      <c r="J252" s="201"/>
    </row>
    <row r="253" spans="1:11" x14ac:dyDescent="0.25">
      <c r="A253" s="586"/>
      <c r="B253" s="587"/>
      <c r="C253" s="588"/>
      <c r="D253" s="198"/>
      <c r="E253" s="589"/>
      <c r="F253" s="323"/>
      <c r="G253" s="198"/>
      <c r="H253" s="588"/>
      <c r="I253" s="829"/>
      <c r="J253" s="201"/>
    </row>
    <row r="254" spans="1:11" ht="19.5" thickBot="1" x14ac:dyDescent="0.3">
      <c r="A254" s="586"/>
      <c r="B254" s="587"/>
      <c r="C254" s="588"/>
      <c r="D254" s="198"/>
      <c r="E254" s="589"/>
      <c r="F254" s="323"/>
      <c r="G254" s="198"/>
      <c r="H254" s="588"/>
      <c r="I254" s="829"/>
      <c r="J254" s="201"/>
    </row>
    <row r="255" spans="1:11" ht="19.5" thickBot="1" x14ac:dyDescent="0.35">
      <c r="A255" s="207" t="s">
        <v>125</v>
      </c>
      <c r="B255" s="291"/>
      <c r="C255" s="303"/>
      <c r="D255" s="151"/>
      <c r="E255" s="194">
        <f>SUM(E252:E254)</f>
        <v>0</v>
      </c>
      <c r="F255" s="231"/>
      <c r="G255" s="29"/>
      <c r="H255" s="31"/>
      <c r="I255" s="824"/>
      <c r="J255" s="165"/>
    </row>
    <row r="256" spans="1:11" ht="19.5" thickBot="1" x14ac:dyDescent="0.3">
      <c r="A256" s="771" t="s">
        <v>74</v>
      </c>
      <c r="B256" s="772"/>
      <c r="C256" s="772"/>
      <c r="D256" s="772"/>
      <c r="E256" s="772"/>
      <c r="F256" s="772"/>
      <c r="G256" s="772"/>
      <c r="H256" s="772"/>
      <c r="I256" s="830"/>
      <c r="J256" s="773"/>
    </row>
    <row r="257" spans="1:10" ht="19.5" thickBot="1" x14ac:dyDescent="0.35">
      <c r="A257" s="418" t="s">
        <v>327</v>
      </c>
      <c r="B257" s="291"/>
      <c r="C257" s="303"/>
      <c r="D257" s="151"/>
      <c r="E257" s="562">
        <f>SUM(E164)</f>
        <v>241.61999999999998</v>
      </c>
      <c r="F257" s="78"/>
    </row>
    <row r="258" spans="1:10" ht="19.5" thickBot="1" x14ac:dyDescent="0.35">
      <c r="A258" s="292" t="s">
        <v>331</v>
      </c>
      <c r="B258" s="560"/>
      <c r="C258" s="561"/>
      <c r="D258" s="289"/>
      <c r="E258" s="679">
        <f>SUM(E223:E231)</f>
        <v>0</v>
      </c>
      <c r="F258" s="78"/>
    </row>
    <row r="259" spans="1:10" ht="19.5" thickBot="1" x14ac:dyDescent="0.3">
      <c r="A259" s="1128" t="s">
        <v>598</v>
      </c>
      <c r="B259" s="1129"/>
      <c r="C259" s="1129"/>
      <c r="D259" s="1129"/>
      <c r="E259" s="1129"/>
      <c r="F259" s="1129"/>
      <c r="G259" s="1129"/>
      <c r="H259" s="1129"/>
      <c r="I259" s="1129"/>
      <c r="J259" s="1114"/>
    </row>
    <row r="260" spans="1:10" x14ac:dyDescent="0.25">
      <c r="A260" s="592"/>
      <c r="B260" s="593"/>
      <c r="C260" s="198"/>
      <c r="D260" s="198"/>
      <c r="E260" s="594"/>
      <c r="F260" s="199"/>
      <c r="G260" s="198"/>
      <c r="H260" s="588"/>
      <c r="I260" s="829"/>
      <c r="J260" s="201"/>
    </row>
    <row r="261" spans="1:10" x14ac:dyDescent="0.25">
      <c r="A261" s="595"/>
      <c r="B261" s="577"/>
      <c r="C261" s="139"/>
      <c r="D261" s="139"/>
      <c r="E261" s="491"/>
      <c r="F261" s="140"/>
      <c r="G261" s="139"/>
      <c r="H261" s="578"/>
      <c r="I261" s="820"/>
      <c r="J261" s="166"/>
    </row>
    <row r="262" spans="1:10" ht="19.5" thickBot="1" x14ac:dyDescent="0.3">
      <c r="A262" s="596"/>
      <c r="B262" s="577"/>
      <c r="C262" s="139"/>
      <c r="D262" s="139"/>
      <c r="E262" s="492"/>
      <c r="F262" s="140"/>
      <c r="G262" s="139"/>
      <c r="H262" s="578"/>
      <c r="I262" s="820"/>
      <c r="J262" s="166"/>
    </row>
    <row r="263" spans="1:10" ht="19.5" thickBot="1" x14ac:dyDescent="0.3">
      <c r="A263" s="196" t="s">
        <v>111</v>
      </c>
      <c r="B263" s="195"/>
      <c r="D263" s="77"/>
      <c r="E263" s="81">
        <f>SUM(E260:E261)</f>
        <v>0</v>
      </c>
      <c r="F263" s="78"/>
    </row>
    <row r="264" spans="1:10" ht="19.5" thickBot="1" x14ac:dyDescent="0.3">
      <c r="A264" s="774"/>
      <c r="B264" s="775"/>
      <c r="C264" s="775"/>
      <c r="D264" s="989"/>
      <c r="E264" s="775"/>
      <c r="F264" s="775"/>
      <c r="G264" s="775"/>
      <c r="H264" s="775"/>
      <c r="I264" s="775"/>
      <c r="J264" s="776"/>
    </row>
    <row r="265" spans="1:10" ht="19.5" thickBot="1" x14ac:dyDescent="0.3">
      <c r="A265" s="196" t="s">
        <v>73</v>
      </c>
      <c r="B265" s="195"/>
      <c r="D265" s="77"/>
      <c r="E265" s="81">
        <f>SUM(E234+E249+E263)</f>
        <v>0</v>
      </c>
      <c r="F265" s="78"/>
    </row>
    <row r="266" spans="1:10" ht="19.5" thickBot="1" x14ac:dyDescent="0.3">
      <c r="A266" s="189"/>
      <c r="B266" s="184"/>
      <c r="C266" s="185"/>
      <c r="D266" s="185"/>
      <c r="E266" s="191"/>
      <c r="F266" s="755"/>
      <c r="G266" s="185"/>
      <c r="H266" s="186"/>
      <c r="I266" s="826"/>
      <c r="J266" s="164"/>
    </row>
    <row r="267" spans="1:10" ht="19.5" thickBot="1" x14ac:dyDescent="0.3">
      <c r="A267" s="1166" t="s">
        <v>112</v>
      </c>
      <c r="B267" s="1167"/>
      <c r="C267" s="1167"/>
      <c r="D267" s="1167"/>
      <c r="E267" s="1167"/>
      <c r="F267" s="1167"/>
      <c r="G267" s="1167"/>
      <c r="H267" s="1167"/>
      <c r="I267" s="1167"/>
      <c r="J267" s="1168"/>
    </row>
    <row r="268" spans="1:10" x14ac:dyDescent="0.3">
      <c r="A268" s="641" t="s">
        <v>31</v>
      </c>
      <c r="B268" s="197"/>
      <c r="C268" s="198"/>
      <c r="D268" s="198"/>
      <c r="E268" s="153"/>
      <c r="F268" s="199"/>
      <c r="G268" s="198"/>
      <c r="H268" s="200"/>
      <c r="I268" s="834"/>
      <c r="J268" s="201"/>
    </row>
    <row r="269" spans="1:10" x14ac:dyDescent="0.25">
      <c r="A269" s="625" t="s">
        <v>25</v>
      </c>
      <c r="B269" s="144"/>
      <c r="C269" s="139"/>
      <c r="D269" s="139"/>
      <c r="E269" s="491">
        <f>SUMIF(F214:F262,"Food",E214:E262)</f>
        <v>0</v>
      </c>
      <c r="F269" s="140"/>
      <c r="G269" s="139"/>
      <c r="H269" s="578"/>
      <c r="I269" s="820"/>
      <c r="J269" s="166"/>
    </row>
    <row r="270" spans="1:10" x14ac:dyDescent="0.25">
      <c r="A270" s="626" t="s">
        <v>28</v>
      </c>
      <c r="B270" s="140"/>
      <c r="C270" s="139"/>
      <c r="D270" s="139"/>
      <c r="E270" s="491">
        <f>SUMIF(F214:F262,"Utilities",E214:E262)</f>
        <v>0</v>
      </c>
      <c r="F270" s="140"/>
      <c r="G270" s="139"/>
      <c r="H270" s="578"/>
      <c r="I270" s="820"/>
      <c r="J270" s="166"/>
    </row>
    <row r="271" spans="1:10" x14ac:dyDescent="0.25">
      <c r="A271" s="626" t="s">
        <v>56</v>
      </c>
      <c r="B271" s="140"/>
      <c r="C271" s="139"/>
      <c r="D271" s="139"/>
      <c r="E271" s="491">
        <f>SUMIF(F214:F262,"Shelter / Rent",E214:E262)</f>
        <v>0</v>
      </c>
      <c r="F271" s="140"/>
      <c r="G271" s="139"/>
      <c r="H271" s="578"/>
      <c r="I271" s="820"/>
      <c r="J271" s="166"/>
    </row>
    <row r="272" spans="1:10" x14ac:dyDescent="0.25">
      <c r="A272" s="625" t="s">
        <v>26</v>
      </c>
      <c r="B272" s="144"/>
      <c r="C272" s="139"/>
      <c r="D272" s="139"/>
      <c r="E272" s="491">
        <f>SUMIF(F214:F262,"Medical",E214:E262)</f>
        <v>0</v>
      </c>
      <c r="F272" s="140"/>
      <c r="G272" s="139"/>
      <c r="H272" s="578"/>
      <c r="I272" s="820"/>
      <c r="J272" s="166"/>
    </row>
    <row r="273" spans="1:10" ht="19.5" thickBot="1" x14ac:dyDescent="0.3">
      <c r="A273" s="625" t="s">
        <v>27</v>
      </c>
      <c r="B273" s="144"/>
      <c r="C273" s="139"/>
      <c r="D273" s="139"/>
      <c r="E273" s="492">
        <f>SUMIF(F214:F262,"Other Services",E214:E262)</f>
        <v>0</v>
      </c>
      <c r="F273" s="140"/>
      <c r="G273" s="139"/>
      <c r="H273" s="578"/>
      <c r="I273" s="820"/>
      <c r="J273" s="166"/>
    </row>
    <row r="274" spans="1:10" ht="19.5" thickBot="1" x14ac:dyDescent="0.35">
      <c r="A274" s="330" t="s">
        <v>33</v>
      </c>
      <c r="B274" s="227"/>
      <c r="C274" s="214"/>
      <c r="D274" s="215"/>
      <c r="E274" s="81">
        <f>SUM(E269:E273)</f>
        <v>0</v>
      </c>
      <c r="F274" s="152"/>
      <c r="G274" s="139"/>
      <c r="H274" s="141"/>
      <c r="I274" s="831"/>
      <c r="J274" s="167"/>
    </row>
    <row r="275" spans="1:10" x14ac:dyDescent="0.25">
      <c r="A275" s="145"/>
      <c r="B275" s="138"/>
      <c r="C275" s="139"/>
      <c r="D275" s="139"/>
      <c r="E275" s="153"/>
      <c r="F275" s="140"/>
      <c r="G275" s="139"/>
      <c r="H275" s="141"/>
      <c r="I275" s="831"/>
      <c r="J275" s="166"/>
    </row>
    <row r="276" spans="1:10" x14ac:dyDescent="0.3">
      <c r="A276" s="624" t="s">
        <v>32</v>
      </c>
      <c r="B276" s="227"/>
      <c r="C276" s="214"/>
      <c r="D276" s="214"/>
      <c r="E276" s="627"/>
      <c r="F276" s="140"/>
      <c r="G276" s="139"/>
      <c r="H276" s="141"/>
      <c r="I276" s="831"/>
      <c r="J276" s="166"/>
    </row>
    <row r="277" spans="1:10" x14ac:dyDescent="0.25">
      <c r="A277" s="625" t="s">
        <v>25</v>
      </c>
      <c r="B277" s="144"/>
      <c r="C277" s="139"/>
      <c r="D277" s="139"/>
      <c r="E277" s="142">
        <f>SUMIF(F214:F262,"Food - Parish",E214:E262)</f>
        <v>0</v>
      </c>
      <c r="F277" s="140"/>
      <c r="G277" s="139"/>
      <c r="H277" s="141"/>
      <c r="I277" s="831"/>
      <c r="J277" s="166"/>
    </row>
    <row r="278" spans="1:10" x14ac:dyDescent="0.25">
      <c r="A278" s="626" t="s">
        <v>28</v>
      </c>
      <c r="B278" s="140"/>
      <c r="C278" s="139"/>
      <c r="D278" s="139"/>
      <c r="E278" s="142">
        <f>SUMIF(F214:F262,"Utilities-Parish",E214:E262)</f>
        <v>0</v>
      </c>
      <c r="F278" s="140"/>
      <c r="G278" s="139"/>
      <c r="H278" s="141"/>
      <c r="I278" s="831"/>
      <c r="J278" s="166"/>
    </row>
    <row r="279" spans="1:10" x14ac:dyDescent="0.25">
      <c r="A279" s="626" t="s">
        <v>56</v>
      </c>
      <c r="B279" s="140"/>
      <c r="C279" s="139"/>
      <c r="D279" s="139"/>
      <c r="E279" s="142">
        <f>SUMIF(F214:F262,"Shelter / Rent-Parish",E214:E262)</f>
        <v>0</v>
      </c>
      <c r="F279" s="140"/>
      <c r="G279" s="139"/>
      <c r="H279" s="141"/>
      <c r="I279" s="831"/>
      <c r="J279" s="166"/>
    </row>
    <row r="280" spans="1:10" x14ac:dyDescent="0.25">
      <c r="A280" s="625" t="s">
        <v>26</v>
      </c>
      <c r="B280" s="144"/>
      <c r="C280" s="139"/>
      <c r="D280" s="139"/>
      <c r="E280" s="142">
        <f>SUMIF(F214:F262,"Medical-Parish",E214:E262)</f>
        <v>0</v>
      </c>
      <c r="F280" s="140"/>
      <c r="G280" s="139"/>
      <c r="H280" s="141"/>
      <c r="I280" s="831"/>
      <c r="J280" s="166"/>
    </row>
    <row r="281" spans="1:10" ht="19.5" thickBot="1" x14ac:dyDescent="0.3">
      <c r="A281" s="625" t="s">
        <v>27</v>
      </c>
      <c r="B281" s="144"/>
      <c r="C281" s="139"/>
      <c r="D281" s="139"/>
      <c r="E281" s="150">
        <f>SUMIF(F214:F262,"Other Services-Parish",E214:E262)</f>
        <v>0</v>
      </c>
      <c r="F281" s="140"/>
      <c r="G281" s="139"/>
      <c r="H281" s="141"/>
      <c r="I281" s="831"/>
      <c r="J281" s="166"/>
    </row>
    <row r="282" spans="1:10" ht="19.5" thickBot="1" x14ac:dyDescent="0.35">
      <c r="A282" s="330" t="s">
        <v>34</v>
      </c>
      <c r="B282" s="227"/>
      <c r="C282" s="214"/>
      <c r="D282" s="215"/>
      <c r="E282" s="81">
        <f>SUM(E277:E281)</f>
        <v>0</v>
      </c>
      <c r="F282" s="152"/>
      <c r="G282" s="139"/>
      <c r="H282" s="141"/>
      <c r="I282" s="831"/>
      <c r="J282" s="166"/>
    </row>
    <row r="283" spans="1:10" x14ac:dyDescent="0.25">
      <c r="A283" s="146"/>
      <c r="B283" s="129"/>
      <c r="C283" s="139"/>
      <c r="D283" s="139"/>
      <c r="E283" s="153"/>
      <c r="F283" s="140"/>
      <c r="G283" s="139"/>
      <c r="H283" s="141"/>
      <c r="I283" s="831"/>
      <c r="J283" s="166"/>
    </row>
    <row r="284" spans="1:10" x14ac:dyDescent="0.3">
      <c r="A284" s="228" t="s">
        <v>372</v>
      </c>
      <c r="B284" s="147"/>
      <c r="C284" s="139"/>
      <c r="D284" s="139"/>
      <c r="E284" s="142"/>
      <c r="F284" s="140"/>
      <c r="G284" s="139"/>
      <c r="H284" s="141"/>
      <c r="I284" s="831"/>
      <c r="J284" s="166"/>
    </row>
    <row r="285" spans="1:10" x14ac:dyDescent="0.25">
      <c r="A285" s="518" t="s">
        <v>392</v>
      </c>
      <c r="B285" s="148"/>
      <c r="C285" s="139"/>
      <c r="D285" s="139"/>
      <c r="E285" s="142">
        <f>SUMIF(F214:F262,"Operating Expenses - Pantry Supplies",E214:E262)</f>
        <v>0</v>
      </c>
      <c r="F285" s="140"/>
      <c r="G285" s="139"/>
      <c r="H285" s="141"/>
      <c r="I285" s="831"/>
      <c r="J285" s="166"/>
    </row>
    <row r="286" spans="1:10" x14ac:dyDescent="0.25">
      <c r="A286" s="518" t="s">
        <v>389</v>
      </c>
      <c r="B286" s="148"/>
      <c r="C286" s="139"/>
      <c r="D286" s="139"/>
      <c r="E286" s="142">
        <f>SUMIF(F214:F262,"Operating Expenses - Professional Fees",E214:E262)</f>
        <v>0</v>
      </c>
      <c r="F286" s="140"/>
      <c r="G286" s="139"/>
      <c r="H286" s="141"/>
      <c r="I286" s="831"/>
      <c r="J286" s="166"/>
    </row>
    <row r="287" spans="1:10" ht="32.25" customHeight="1" x14ac:dyDescent="0.25">
      <c r="A287" s="518" t="s">
        <v>395</v>
      </c>
      <c r="B287" s="148"/>
      <c r="C287" s="139"/>
      <c r="D287" s="139"/>
      <c r="E287" s="142">
        <f>SUMIF(F214:F262,"Operating Expenses - Rent, Utilities, and Maintenance",E214:E262)</f>
        <v>0</v>
      </c>
      <c r="F287" s="140"/>
      <c r="G287" s="139"/>
      <c r="H287" s="141"/>
      <c r="I287" s="831"/>
      <c r="J287" s="166"/>
    </row>
    <row r="288" spans="1:10" ht="31.5" x14ac:dyDescent="0.25">
      <c r="A288" s="518" t="s">
        <v>391</v>
      </c>
      <c r="B288" s="148"/>
      <c r="C288" s="139"/>
      <c r="D288" s="139"/>
      <c r="E288" s="142">
        <f>SUMIF(F214:F262,"Operating Expenses - Printing, Publications, postage, and shipping",E214:E262)</f>
        <v>0</v>
      </c>
      <c r="F288" s="140"/>
      <c r="G288" s="139"/>
      <c r="H288" s="141"/>
      <c r="I288" s="831"/>
      <c r="J288" s="166"/>
    </row>
    <row r="289" spans="1:12" ht="31.5" x14ac:dyDescent="0.25">
      <c r="A289" s="628" t="s">
        <v>36</v>
      </c>
      <c r="B289" s="148"/>
      <c r="C289" s="139"/>
      <c r="D289" s="139"/>
      <c r="E289" s="142">
        <f>SUMIF(F214:F262,"Operating Expenses (Fundraising / Special Events)",E214:E262)</f>
        <v>0</v>
      </c>
      <c r="F289" s="140"/>
      <c r="G289" s="139"/>
      <c r="H289" s="141"/>
      <c r="I289" s="831"/>
      <c r="J289" s="166"/>
    </row>
    <row r="290" spans="1:12" ht="19.5" thickBot="1" x14ac:dyDescent="0.3">
      <c r="A290" s="628" t="s">
        <v>37</v>
      </c>
      <c r="B290" s="148"/>
      <c r="C290" s="139"/>
      <c r="D290" s="139"/>
      <c r="E290" s="150">
        <f>SUMIF(F214:F262, "Operating Expenses (Other)",E214:E262)</f>
        <v>0</v>
      </c>
      <c r="F290" s="140"/>
      <c r="G290" s="139"/>
      <c r="H290" s="141"/>
      <c r="I290" s="831"/>
      <c r="J290" s="166"/>
    </row>
    <row r="291" spans="1:12" ht="19.5" thickBot="1" x14ac:dyDescent="0.3">
      <c r="A291" s="629" t="s">
        <v>38</v>
      </c>
      <c r="B291" s="600"/>
      <c r="C291" s="601"/>
      <c r="D291" s="602"/>
      <c r="E291" s="81">
        <f>SUM(E285:E290)</f>
        <v>0</v>
      </c>
      <c r="F291" s="319"/>
      <c r="G291" s="314"/>
      <c r="H291" s="320"/>
      <c r="I291" s="832"/>
      <c r="J291" s="321"/>
    </row>
    <row r="292" spans="1:12" x14ac:dyDescent="0.25">
      <c r="A292" s="149"/>
      <c r="B292" s="147"/>
      <c r="C292" s="139"/>
      <c r="D292" s="139"/>
      <c r="E292" s="326"/>
      <c r="F292" s="140"/>
      <c r="G292" s="139"/>
      <c r="H292" s="141"/>
      <c r="I292" s="833"/>
      <c r="J292" s="166"/>
    </row>
    <row r="293" spans="1:12" x14ac:dyDescent="0.25">
      <c r="A293" s="329" t="s">
        <v>126</v>
      </c>
      <c r="B293" s="147"/>
      <c r="C293" s="139"/>
      <c r="D293" s="151"/>
      <c r="E293" s="202"/>
      <c r="F293" s="152"/>
      <c r="G293" s="139"/>
      <c r="H293" s="141"/>
      <c r="I293" s="833"/>
      <c r="J293" s="166"/>
    </row>
    <row r="294" spans="1:12" x14ac:dyDescent="0.25">
      <c r="A294" s="489" t="s">
        <v>333</v>
      </c>
      <c r="B294" s="147"/>
      <c r="C294" s="139"/>
      <c r="D294" s="151"/>
      <c r="E294" s="491">
        <f>SUMIF(F188:F262, "Baby Closet - Supplies",E188:E262)</f>
        <v>0</v>
      </c>
      <c r="F294" s="152"/>
      <c r="G294" s="139"/>
      <c r="H294" s="141"/>
      <c r="I294" s="833"/>
      <c r="J294" s="166"/>
    </row>
    <row r="295" spans="1:12" ht="19.5" thickBot="1" x14ac:dyDescent="0.3">
      <c r="A295" s="489" t="s">
        <v>335</v>
      </c>
      <c r="B295" s="147"/>
      <c r="C295" s="139"/>
      <c r="D295" s="151"/>
      <c r="E295" s="493">
        <f>SUMIF(F188:F262, "Baby Closet - Assistance",E188:E262)</f>
        <v>0</v>
      </c>
      <c r="F295" s="152"/>
      <c r="G295" s="139"/>
      <c r="H295" s="141"/>
      <c r="I295" s="833"/>
      <c r="J295" s="166"/>
    </row>
    <row r="296" spans="1:12" ht="19.5" thickBot="1" x14ac:dyDescent="0.3">
      <c r="A296" s="327" t="s">
        <v>127</v>
      </c>
      <c r="B296" s="208"/>
      <c r="C296" s="314"/>
      <c r="D296" s="315"/>
      <c r="E296" s="19">
        <f>SUM(E294:E295)</f>
        <v>0</v>
      </c>
      <c r="F296" s="152"/>
      <c r="G296" s="139"/>
      <c r="H296" s="141"/>
      <c r="I296" s="833"/>
      <c r="J296" s="166"/>
    </row>
    <row r="297" spans="1:12" ht="19.5" thickBot="1" x14ac:dyDescent="0.3">
      <c r="A297" s="149"/>
      <c r="B297" s="147"/>
      <c r="C297" s="139"/>
      <c r="D297" s="139"/>
      <c r="E297" s="202"/>
      <c r="F297" s="149"/>
      <c r="G297" s="324"/>
      <c r="H297" s="149"/>
      <c r="I297" s="149"/>
      <c r="J297" s="325"/>
    </row>
    <row r="298" spans="1:12" ht="19.5" thickBot="1" x14ac:dyDescent="0.3">
      <c r="A298" s="328" t="s">
        <v>73</v>
      </c>
      <c r="B298" s="138"/>
      <c r="C298" s="139"/>
      <c r="D298" s="151"/>
      <c r="E298" s="19">
        <f>E274+E282+E291</f>
        <v>0</v>
      </c>
      <c r="F298" s="323"/>
      <c r="G298" s="198"/>
      <c r="H298" s="200"/>
      <c r="I298" s="834"/>
      <c r="J298" s="201"/>
    </row>
    <row r="299" spans="1:12" ht="19.5" thickBot="1" x14ac:dyDescent="0.3">
      <c r="A299" s="784"/>
      <c r="B299" s="785"/>
      <c r="C299" s="314"/>
      <c r="D299" s="314"/>
      <c r="E299" s="786"/>
      <c r="F299" s="757"/>
      <c r="G299" s="314"/>
      <c r="H299" s="320"/>
      <c r="I299" s="832"/>
      <c r="J299" s="321"/>
    </row>
    <row r="300" spans="1:12" ht="24" customHeight="1" thickBot="1" x14ac:dyDescent="0.3">
      <c r="A300" s="1128" t="s">
        <v>636</v>
      </c>
      <c r="B300" s="1129"/>
      <c r="C300" s="1129"/>
      <c r="D300" s="1129"/>
      <c r="E300" s="1129"/>
      <c r="F300" s="1129"/>
      <c r="G300" s="1129"/>
      <c r="H300" s="1129"/>
      <c r="I300" s="1129"/>
      <c r="J300" s="1129"/>
      <c r="K300" s="1114"/>
    </row>
    <row r="301" spans="1:12" ht="19.5" thickBot="1" x14ac:dyDescent="0.3">
      <c r="A301" s="1173"/>
      <c r="B301" s="1174"/>
      <c r="C301" s="1174"/>
      <c r="D301" s="1174"/>
      <c r="E301" s="1174"/>
      <c r="F301" s="1174"/>
      <c r="G301" s="1174"/>
      <c r="H301" s="1174"/>
      <c r="I301" s="1174"/>
      <c r="J301" s="1174"/>
      <c r="K301" s="1174"/>
    </row>
    <row r="302" spans="1:12" ht="19.5" thickBot="1" x14ac:dyDescent="0.3">
      <c r="A302" s="1163" t="s">
        <v>603</v>
      </c>
      <c r="B302" s="1164"/>
      <c r="C302" s="1164"/>
      <c r="D302" s="1164"/>
      <c r="E302" s="1164"/>
      <c r="F302" s="1164"/>
      <c r="G302" s="1164"/>
      <c r="H302" s="1164"/>
      <c r="I302" s="1164"/>
      <c r="J302" s="1164"/>
      <c r="K302" s="1165"/>
    </row>
    <row r="303" spans="1:12" ht="19.5" thickBot="1" x14ac:dyDescent="0.3">
      <c r="A303" s="1128" t="s">
        <v>108</v>
      </c>
      <c r="B303" s="1129"/>
      <c r="C303" s="1129"/>
      <c r="D303" s="1129"/>
      <c r="E303" s="1129"/>
      <c r="F303" s="1129"/>
      <c r="G303" s="1129"/>
      <c r="H303" s="1129"/>
      <c r="I303" s="1129"/>
      <c r="J303" s="1129"/>
      <c r="K303" s="1114"/>
    </row>
    <row r="304" spans="1:12" ht="15.75" x14ac:dyDescent="0.25">
      <c r="A304" s="1010"/>
      <c r="B304" s="587"/>
      <c r="C304" s="788"/>
      <c r="D304" s="788"/>
      <c r="E304" s="639"/>
      <c r="F304" s="758"/>
      <c r="G304" s="991"/>
      <c r="H304" s="789"/>
      <c r="I304" s="829"/>
      <c r="J304" s="201"/>
      <c r="K304" s="170"/>
      <c r="L304" s="375"/>
    </row>
    <row r="305" spans="1:14" x14ac:dyDescent="0.25">
      <c r="A305" s="619"/>
      <c r="B305" s="576"/>
      <c r="C305" s="631"/>
      <c r="D305" s="631"/>
      <c r="E305" s="620"/>
      <c r="F305" s="632"/>
      <c r="G305" s="583"/>
      <c r="H305" s="611"/>
      <c r="I305" s="820"/>
      <c r="J305" s="166"/>
      <c r="K305" s="131"/>
    </row>
    <row r="306" spans="1:14" x14ac:dyDescent="0.25">
      <c r="A306" s="630"/>
      <c r="B306" s="576"/>
      <c r="C306" s="631"/>
      <c r="D306" s="631"/>
      <c r="E306" s="620"/>
      <c r="F306" s="632"/>
      <c r="G306" s="583"/>
      <c r="H306" s="611"/>
      <c r="I306" s="820"/>
      <c r="J306" s="166"/>
      <c r="K306" s="131"/>
    </row>
    <row r="307" spans="1:14" x14ac:dyDescent="0.25">
      <c r="A307" s="630"/>
      <c r="B307" s="576"/>
      <c r="C307" s="631"/>
      <c r="D307" s="631"/>
      <c r="E307" s="620"/>
      <c r="F307" s="632"/>
      <c r="G307" s="583"/>
      <c r="H307" s="611"/>
      <c r="I307" s="820"/>
      <c r="J307" s="166"/>
      <c r="K307" s="131"/>
    </row>
    <row r="308" spans="1:14" x14ac:dyDescent="0.25">
      <c r="A308" s="630"/>
      <c r="B308" s="576"/>
      <c r="C308" s="631"/>
      <c r="D308" s="611"/>
      <c r="E308" s="620"/>
      <c r="F308" s="632"/>
      <c r="G308" s="583"/>
      <c r="H308" s="611"/>
      <c r="I308" s="820"/>
      <c r="J308" s="166"/>
      <c r="K308" s="131"/>
      <c r="M308" s="2" t="s">
        <v>74</v>
      </c>
      <c r="N308" s="205" t="s">
        <v>74</v>
      </c>
    </row>
    <row r="309" spans="1:14" x14ac:dyDescent="0.25">
      <c r="A309" s="630"/>
      <c r="B309" s="576"/>
      <c r="C309" s="631"/>
      <c r="D309" s="583"/>
      <c r="E309" s="620"/>
      <c r="F309" s="632"/>
      <c r="G309" s="583"/>
      <c r="H309" s="611"/>
      <c r="I309" s="820"/>
      <c r="J309" s="166"/>
      <c r="K309" s="131"/>
      <c r="M309" s="2" t="s">
        <v>74</v>
      </c>
      <c r="N309" s="3" t="s">
        <v>74</v>
      </c>
    </row>
    <row r="310" spans="1:14" x14ac:dyDescent="0.25">
      <c r="A310" s="630"/>
      <c r="B310" s="576"/>
      <c r="C310" s="631"/>
      <c r="D310" s="139"/>
      <c r="E310" s="620"/>
      <c r="F310" s="632"/>
      <c r="G310" s="583"/>
      <c r="H310" s="611"/>
      <c r="I310" s="820"/>
      <c r="J310" s="166"/>
      <c r="K310" s="131"/>
    </row>
    <row r="311" spans="1:14" x14ac:dyDescent="0.25">
      <c r="A311" s="630"/>
      <c r="B311" s="576"/>
      <c r="C311" s="631"/>
      <c r="D311" s="139"/>
      <c r="E311" s="620"/>
      <c r="F311" s="632"/>
      <c r="G311" s="583"/>
      <c r="H311" s="611"/>
      <c r="I311" s="820"/>
      <c r="J311" s="166"/>
      <c r="K311" s="131"/>
    </row>
    <row r="312" spans="1:14" x14ac:dyDescent="0.25">
      <c r="A312" s="630"/>
      <c r="B312" s="576"/>
      <c r="C312" s="631"/>
      <c r="D312" s="139"/>
      <c r="E312" s="620"/>
      <c r="F312" s="632"/>
      <c r="G312" s="583"/>
      <c r="H312" s="611"/>
      <c r="I312" s="820"/>
      <c r="J312" s="166"/>
      <c r="K312" s="131"/>
    </row>
    <row r="313" spans="1:14" ht="28.9" customHeight="1" x14ac:dyDescent="0.25">
      <c r="A313" s="630"/>
      <c r="B313" s="576"/>
      <c r="C313" s="631"/>
      <c r="D313" s="583"/>
      <c r="E313" s="620"/>
      <c r="F313" s="632"/>
      <c r="G313" s="583"/>
      <c r="H313" s="611"/>
      <c r="I313" s="820"/>
      <c r="J313" s="166"/>
      <c r="K313" s="131"/>
    </row>
    <row r="314" spans="1:14" x14ac:dyDescent="0.25">
      <c r="A314" s="630"/>
      <c r="B314" s="576"/>
      <c r="C314" s="631"/>
      <c r="D314" s="139"/>
      <c r="E314" s="620"/>
      <c r="F314" s="632"/>
      <c r="G314" s="583"/>
      <c r="H314" s="611"/>
      <c r="I314" s="820"/>
      <c r="J314" s="166"/>
      <c r="K314" s="131"/>
    </row>
    <row r="315" spans="1:14" x14ac:dyDescent="0.25">
      <c r="A315" s="630"/>
      <c r="B315" s="576"/>
      <c r="C315" s="631"/>
      <c r="D315" s="139"/>
      <c r="E315" s="620"/>
      <c r="F315" s="632"/>
      <c r="G315" s="583"/>
      <c r="H315" s="611"/>
      <c r="I315" s="820"/>
      <c r="J315" s="166"/>
      <c r="K315" s="131"/>
    </row>
    <row r="316" spans="1:14" x14ac:dyDescent="0.25">
      <c r="A316" s="630"/>
      <c r="B316" s="576"/>
      <c r="C316" s="631"/>
      <c r="D316" s="139"/>
      <c r="E316" s="620"/>
      <c r="F316" s="632"/>
      <c r="G316" s="583"/>
      <c r="H316" s="611"/>
      <c r="I316" s="820"/>
      <c r="J316" s="166"/>
      <c r="K316" s="131"/>
    </row>
    <row r="317" spans="1:14" x14ac:dyDescent="0.25">
      <c r="A317" s="630"/>
      <c r="B317" s="576"/>
      <c r="C317" s="631"/>
      <c r="D317" s="139"/>
      <c r="E317" s="620"/>
      <c r="F317" s="632"/>
      <c r="G317" s="583"/>
      <c r="H317" s="611"/>
      <c r="I317" s="820"/>
      <c r="J317" s="166"/>
      <c r="K317" s="131"/>
    </row>
    <row r="318" spans="1:14" x14ac:dyDescent="0.25">
      <c r="A318" s="630"/>
      <c r="B318" s="576"/>
      <c r="C318" s="631"/>
      <c r="D318" s="139"/>
      <c r="E318" s="620"/>
      <c r="F318" s="632"/>
      <c r="G318" s="583"/>
      <c r="H318" s="611"/>
      <c r="I318" s="820"/>
      <c r="J318" s="166"/>
      <c r="K318" s="131"/>
    </row>
    <row r="319" spans="1:14" x14ac:dyDescent="0.25">
      <c r="A319" s="630"/>
      <c r="B319" s="576"/>
      <c r="C319" s="631"/>
      <c r="D319" s="583"/>
      <c r="E319" s="620"/>
      <c r="F319" s="632"/>
      <c r="G319" s="583"/>
      <c r="H319" s="611"/>
      <c r="I319" s="820"/>
      <c r="J319" s="166"/>
      <c r="K319" s="131"/>
    </row>
    <row r="320" spans="1:14" x14ac:dyDescent="0.25">
      <c r="A320" s="630"/>
      <c r="B320" s="576"/>
      <c r="C320" s="631"/>
      <c r="D320" s="583"/>
      <c r="E320" s="620"/>
      <c r="F320" s="632"/>
      <c r="G320" s="583"/>
      <c r="H320" s="611"/>
      <c r="I320" s="820"/>
      <c r="J320" s="166"/>
      <c r="K320" s="131"/>
    </row>
    <row r="321" spans="1:12" x14ac:dyDescent="0.25">
      <c r="A321" s="630"/>
      <c r="B321" s="576"/>
      <c r="C321" s="631"/>
      <c r="D321" s="583"/>
      <c r="E321" s="620"/>
      <c r="F321" s="632"/>
      <c r="G321" s="583"/>
      <c r="H321" s="611"/>
      <c r="I321" s="820"/>
      <c r="J321" s="166"/>
      <c r="K321" s="131"/>
    </row>
    <row r="322" spans="1:12" x14ac:dyDescent="0.25">
      <c r="A322" s="630"/>
      <c r="B322" s="576"/>
      <c r="C322" s="631"/>
      <c r="D322" s="583"/>
      <c r="E322" s="620"/>
      <c r="F322" s="632"/>
      <c r="G322" s="583"/>
      <c r="H322" s="611"/>
      <c r="I322" s="820"/>
      <c r="J322" s="166"/>
      <c r="K322" s="131"/>
    </row>
    <row r="323" spans="1:12" x14ac:dyDescent="0.25">
      <c r="A323" s="630"/>
      <c r="B323" s="576"/>
      <c r="C323" s="631"/>
      <c r="D323" s="583"/>
      <c r="E323" s="620"/>
      <c r="F323" s="632"/>
      <c r="G323" s="583"/>
      <c r="H323" s="611"/>
      <c r="I323" s="820"/>
      <c r="J323" s="166"/>
      <c r="K323" s="131"/>
    </row>
    <row r="324" spans="1:12" x14ac:dyDescent="0.25">
      <c r="A324" s="630"/>
      <c r="B324" s="576"/>
      <c r="C324" s="631"/>
      <c r="D324" s="583"/>
      <c r="E324" s="620"/>
      <c r="F324" s="632"/>
      <c r="G324" s="583"/>
      <c r="H324" s="611"/>
      <c r="I324" s="820"/>
      <c r="J324" s="166"/>
      <c r="K324" s="131"/>
    </row>
    <row r="325" spans="1:12" x14ac:dyDescent="0.25">
      <c r="A325" s="630"/>
      <c r="B325" s="576"/>
      <c r="C325" s="631"/>
      <c r="D325" s="583"/>
      <c r="E325" s="620"/>
      <c r="F325" s="632"/>
      <c r="G325" s="583"/>
      <c r="H325" s="611"/>
      <c r="I325" s="820"/>
      <c r="J325" s="166"/>
      <c r="K325" s="131"/>
    </row>
    <row r="326" spans="1:12" x14ac:dyDescent="0.25">
      <c r="A326" s="630"/>
      <c r="B326" s="576"/>
      <c r="C326" s="631"/>
      <c r="D326" s="583"/>
      <c r="E326" s="620"/>
      <c r="F326" s="632"/>
      <c r="G326" s="583"/>
      <c r="H326" s="611"/>
      <c r="I326" s="820"/>
      <c r="J326" s="166"/>
      <c r="K326" s="131"/>
    </row>
    <row r="327" spans="1:12" x14ac:dyDescent="0.25">
      <c r="A327" s="630"/>
      <c r="B327" s="576"/>
      <c r="C327" s="631"/>
      <c r="D327" s="583"/>
      <c r="E327" s="620"/>
      <c r="F327" s="632"/>
      <c r="G327" s="583"/>
      <c r="H327" s="611"/>
      <c r="I327" s="820"/>
      <c r="J327" s="166"/>
      <c r="K327" s="131"/>
    </row>
    <row r="328" spans="1:12" x14ac:dyDescent="0.25">
      <c r="A328" s="630"/>
      <c r="B328" s="576"/>
      <c r="C328" s="631"/>
      <c r="D328" s="583"/>
      <c r="E328" s="620"/>
      <c r="F328" s="632"/>
      <c r="G328" s="583"/>
      <c r="H328" s="611"/>
      <c r="I328" s="820"/>
      <c r="J328" s="166"/>
      <c r="K328" s="131"/>
    </row>
    <row r="329" spans="1:12" x14ac:dyDescent="0.25">
      <c r="A329" s="630"/>
      <c r="B329" s="576"/>
      <c r="C329" s="631"/>
      <c r="D329" s="583"/>
      <c r="E329" s="620"/>
      <c r="F329" s="632"/>
      <c r="G329" s="583"/>
      <c r="H329" s="611"/>
      <c r="I329" s="820"/>
      <c r="J329" s="166"/>
      <c r="K329" s="131"/>
    </row>
    <row r="330" spans="1:12" x14ac:dyDescent="0.25">
      <c r="A330" s="630"/>
      <c r="B330" s="576"/>
      <c r="C330" s="631"/>
      <c r="D330" s="583"/>
      <c r="E330" s="620"/>
      <c r="F330" s="632"/>
      <c r="G330" s="583"/>
      <c r="H330" s="611"/>
      <c r="I330" s="820"/>
      <c r="J330" s="166"/>
      <c r="K330" s="131"/>
    </row>
    <row r="331" spans="1:12" x14ac:dyDescent="0.25">
      <c r="A331" s="630"/>
      <c r="B331" s="576"/>
      <c r="C331" s="631"/>
      <c r="D331" s="583"/>
      <c r="E331" s="620"/>
      <c r="F331" s="632"/>
      <c r="G331" s="583"/>
      <c r="H331" s="611"/>
      <c r="I331" s="820"/>
      <c r="J331" s="166"/>
      <c r="K331" s="131"/>
    </row>
    <row r="332" spans="1:12" x14ac:dyDescent="0.25">
      <c r="A332" s="630"/>
      <c r="B332" s="576"/>
      <c r="C332" s="631"/>
      <c r="D332" s="583"/>
      <c r="E332" s="620"/>
      <c r="F332" s="632"/>
      <c r="G332" s="583"/>
      <c r="H332" s="611"/>
      <c r="I332" s="820"/>
      <c r="J332" s="166"/>
      <c r="K332" s="131"/>
    </row>
    <row r="333" spans="1:12" ht="48.75" customHeight="1" x14ac:dyDescent="0.25">
      <c r="A333" s="630"/>
      <c r="B333" s="576"/>
      <c r="C333" s="631"/>
      <c r="D333" s="583"/>
      <c r="E333" s="620"/>
      <c r="F333" s="632"/>
      <c r="G333" s="583"/>
      <c r="H333" s="611"/>
      <c r="I333" s="820"/>
      <c r="J333" s="166"/>
      <c r="K333" s="131"/>
    </row>
    <row r="334" spans="1:12" x14ac:dyDescent="0.25">
      <c r="A334" s="630"/>
      <c r="B334" s="576"/>
      <c r="C334" s="631"/>
      <c r="D334" s="583"/>
      <c r="E334" s="620"/>
      <c r="F334" s="632"/>
      <c r="G334" s="583"/>
      <c r="H334" s="611"/>
      <c r="I334" s="820"/>
      <c r="J334" s="166"/>
      <c r="K334" s="131"/>
    </row>
    <row r="335" spans="1:12" x14ac:dyDescent="0.25">
      <c r="A335" s="630"/>
      <c r="B335" s="576"/>
      <c r="C335" s="631"/>
      <c r="D335" s="583"/>
      <c r="E335" s="620"/>
      <c r="F335" s="632"/>
      <c r="G335" s="583"/>
      <c r="H335" s="611"/>
      <c r="I335" s="820"/>
      <c r="J335" s="166"/>
      <c r="K335" s="131"/>
    </row>
    <row r="336" spans="1:12" x14ac:dyDescent="0.25">
      <c r="A336" s="630"/>
      <c r="B336" s="576"/>
      <c r="C336" s="631"/>
      <c r="D336" s="583"/>
      <c r="E336" s="845"/>
      <c r="F336" s="632"/>
      <c r="G336" s="583"/>
      <c r="H336" s="611"/>
      <c r="I336" s="820"/>
      <c r="J336" s="166"/>
      <c r="K336" s="131"/>
      <c r="L336" s="846"/>
    </row>
    <row r="337" spans="1:11" x14ac:dyDescent="0.25">
      <c r="A337" s="630"/>
      <c r="B337" s="576"/>
      <c r="C337" s="631"/>
      <c r="D337" s="583"/>
      <c r="E337" s="620"/>
      <c r="F337" s="632"/>
      <c r="G337" s="583"/>
      <c r="H337" s="611"/>
      <c r="I337" s="820"/>
      <c r="J337" s="166"/>
      <c r="K337" s="131"/>
    </row>
    <row r="338" spans="1:11" x14ac:dyDescent="0.25">
      <c r="A338" s="630"/>
      <c r="B338" s="576"/>
      <c r="C338" s="631"/>
      <c r="D338" s="583"/>
      <c r="E338" s="620"/>
      <c r="F338" s="632"/>
      <c r="G338" s="583"/>
      <c r="H338" s="611"/>
      <c r="I338" s="820"/>
      <c r="J338" s="166"/>
      <c r="K338" s="131"/>
    </row>
    <row r="339" spans="1:11" x14ac:dyDescent="0.25">
      <c r="A339" s="630"/>
      <c r="B339" s="576" t="s">
        <v>74</v>
      </c>
      <c r="C339" s="631" t="s">
        <v>74</v>
      </c>
      <c r="D339" s="583" t="s">
        <v>74</v>
      </c>
      <c r="E339" s="620" t="s">
        <v>74</v>
      </c>
      <c r="F339" s="632"/>
      <c r="G339" s="583"/>
      <c r="H339" s="611"/>
      <c r="I339" s="820" t="s">
        <v>74</v>
      </c>
      <c r="J339" s="166"/>
      <c r="K339" s="131"/>
    </row>
    <row r="340" spans="1:11" ht="19.5" thickBot="1" x14ac:dyDescent="0.3">
      <c r="A340" s="793"/>
      <c r="B340" s="576"/>
      <c r="C340" s="631"/>
      <c r="D340" s="139"/>
      <c r="E340" s="782"/>
      <c r="F340" s="632"/>
      <c r="G340" s="583"/>
      <c r="H340" s="611"/>
      <c r="I340" s="820"/>
      <c r="J340" s="166"/>
      <c r="K340" s="279"/>
    </row>
    <row r="341" spans="1:11" ht="19.5" thickBot="1" x14ac:dyDescent="0.35">
      <c r="A341" s="193" t="s">
        <v>109</v>
      </c>
      <c r="B341" s="192"/>
      <c r="C341" s="138"/>
      <c r="D341" s="151"/>
      <c r="E341" s="194">
        <f>SUM(E304:E339)</f>
        <v>0</v>
      </c>
      <c r="F341" s="152"/>
      <c r="G341" s="139"/>
      <c r="H341" s="141"/>
      <c r="I341" s="831"/>
      <c r="J341" s="166"/>
    </row>
    <row r="342" spans="1:11" ht="19.5" thickBot="1" x14ac:dyDescent="0.35">
      <c r="A342" s="794"/>
      <c r="B342" s="790"/>
      <c r="C342" s="785"/>
      <c r="D342" s="314"/>
      <c r="E342" s="791"/>
      <c r="F342" s="757"/>
      <c r="G342" s="314"/>
      <c r="H342" s="320"/>
      <c r="I342" s="832"/>
      <c r="J342" s="321"/>
    </row>
    <row r="343" spans="1:11" ht="19.5" thickBot="1" x14ac:dyDescent="0.3">
      <c r="A343" s="1128" t="s">
        <v>123</v>
      </c>
      <c r="B343" s="1129"/>
      <c r="C343" s="1129"/>
      <c r="D343" s="1129"/>
      <c r="E343" s="1129"/>
      <c r="F343" s="1129"/>
      <c r="G343" s="1129"/>
      <c r="H343" s="1129"/>
      <c r="I343" s="1129"/>
      <c r="J343" s="1129"/>
      <c r="K343" s="1114"/>
    </row>
    <row r="344" spans="1:11" x14ac:dyDescent="0.25">
      <c r="A344" s="792"/>
      <c r="B344" s="587"/>
      <c r="C344" s="788"/>
      <c r="D344" s="198"/>
      <c r="E344" s="639"/>
      <c r="F344" s="323"/>
      <c r="G344" s="198"/>
      <c r="H344" s="789"/>
      <c r="I344" s="829"/>
      <c r="J344" s="201"/>
      <c r="K344" s="581"/>
    </row>
    <row r="345" spans="1:11" x14ac:dyDescent="0.25">
      <c r="A345" s="792"/>
      <c r="B345" s="587"/>
      <c r="C345" s="788"/>
      <c r="D345" s="198"/>
      <c r="E345" s="639"/>
      <c r="F345" s="323"/>
      <c r="G345" s="198"/>
      <c r="H345" s="789"/>
      <c r="I345" s="829"/>
      <c r="J345" s="201"/>
      <c r="K345" s="661"/>
    </row>
    <row r="346" spans="1:11" x14ac:dyDescent="0.25">
      <c r="A346" s="147"/>
      <c r="B346" s="576"/>
      <c r="C346" s="631"/>
      <c r="D346" s="577"/>
      <c r="E346" s="491"/>
      <c r="F346" s="152"/>
      <c r="G346" s="139"/>
      <c r="H346" s="611"/>
      <c r="I346" s="847"/>
      <c r="J346" s="166"/>
      <c r="K346" s="607"/>
    </row>
    <row r="347" spans="1:11" x14ac:dyDescent="0.25">
      <c r="A347" s="633"/>
      <c r="B347" s="576"/>
      <c r="C347" s="631"/>
      <c r="D347" s="577"/>
      <c r="E347" s="491"/>
      <c r="F347" s="152"/>
      <c r="G347" s="139"/>
      <c r="H347" s="611"/>
      <c r="I347" s="847"/>
      <c r="J347" s="166"/>
      <c r="K347" s="607"/>
    </row>
    <row r="348" spans="1:11" ht="45.4" customHeight="1" x14ac:dyDescent="0.25">
      <c r="A348" s="633"/>
      <c r="B348" s="576"/>
      <c r="C348" s="631"/>
      <c r="D348" s="611"/>
      <c r="E348" s="620"/>
      <c r="F348" s="152"/>
      <c r="G348" s="139"/>
      <c r="H348" s="611"/>
      <c r="I348" s="820"/>
      <c r="J348" s="166"/>
      <c r="K348" s="607"/>
    </row>
    <row r="349" spans="1:11" x14ac:dyDescent="0.25">
      <c r="A349" s="799"/>
      <c r="B349" s="576"/>
      <c r="C349" s="631"/>
      <c r="D349" s="139"/>
      <c r="E349" s="620"/>
      <c r="F349" s="152"/>
      <c r="G349" s="139"/>
      <c r="H349" s="611"/>
      <c r="I349" s="820"/>
      <c r="J349" s="166"/>
      <c r="K349" s="607"/>
    </row>
    <row r="350" spans="1:11" x14ac:dyDescent="0.25">
      <c r="A350" s="633"/>
      <c r="B350" s="576"/>
      <c r="C350" s="631"/>
      <c r="D350" s="139"/>
      <c r="E350" s="620"/>
      <c r="F350" s="152"/>
      <c r="G350" s="139"/>
      <c r="H350" s="611"/>
      <c r="I350" s="820"/>
      <c r="J350" s="166"/>
      <c r="K350" s="607"/>
    </row>
    <row r="351" spans="1:11" x14ac:dyDescent="0.25">
      <c r="A351" s="633"/>
      <c r="B351" s="576"/>
      <c r="C351" s="631"/>
      <c r="D351" s="139"/>
      <c r="E351" s="620"/>
      <c r="F351" s="152"/>
      <c r="G351" s="139"/>
      <c r="H351" s="611"/>
      <c r="I351" s="820"/>
      <c r="J351" s="166"/>
      <c r="K351" s="607"/>
    </row>
    <row r="352" spans="1:11" x14ac:dyDescent="0.25">
      <c r="A352" s="633"/>
      <c r="B352" s="576"/>
      <c r="C352" s="631"/>
      <c r="D352" s="139"/>
      <c r="E352" s="620"/>
      <c r="F352" s="152"/>
      <c r="G352" s="139"/>
      <c r="H352" s="611"/>
      <c r="I352" s="820"/>
      <c r="J352" s="166"/>
      <c r="K352" s="607"/>
    </row>
    <row r="353" spans="1:12" ht="36.950000000000003" customHeight="1" x14ac:dyDescent="0.25">
      <c r="A353" s="633"/>
      <c r="B353" s="576"/>
      <c r="C353" s="631"/>
      <c r="D353" s="583"/>
      <c r="E353" s="620"/>
      <c r="F353" s="152"/>
      <c r="G353" s="139"/>
      <c r="H353" s="611"/>
      <c r="I353" s="820"/>
      <c r="J353" s="166"/>
      <c r="K353" s="607"/>
    </row>
    <row r="354" spans="1:12" x14ac:dyDescent="0.25">
      <c r="A354" s="633"/>
      <c r="B354" s="576"/>
      <c r="C354" s="631"/>
      <c r="D354" s="139"/>
      <c r="E354" s="620"/>
      <c r="F354" s="152"/>
      <c r="G354" s="139"/>
      <c r="H354" s="611"/>
      <c r="I354" s="820"/>
      <c r="J354" s="166"/>
      <c r="K354" s="607"/>
    </row>
    <row r="355" spans="1:12" x14ac:dyDescent="0.25">
      <c r="A355" s="796"/>
      <c r="B355" s="576"/>
      <c r="C355" s="631"/>
      <c r="D355" s="139"/>
      <c r="E355" s="782"/>
      <c r="F355" s="152"/>
      <c r="G355" s="139"/>
      <c r="H355" s="611"/>
      <c r="I355" s="820"/>
      <c r="J355" s="166"/>
      <c r="K355" s="607"/>
    </row>
    <row r="356" spans="1:12" x14ac:dyDescent="0.25">
      <c r="A356" s="796"/>
      <c r="B356" s="576"/>
      <c r="C356" s="631"/>
      <c r="D356" s="139"/>
      <c r="E356" s="782"/>
      <c r="F356" s="152"/>
      <c r="G356" s="139"/>
      <c r="H356" s="611"/>
      <c r="I356" s="820"/>
      <c r="J356" s="166"/>
      <c r="K356" s="607"/>
    </row>
    <row r="357" spans="1:12" x14ac:dyDescent="0.25">
      <c r="A357" s="796"/>
      <c r="B357" s="576"/>
      <c r="C357" s="631"/>
      <c r="D357" s="139"/>
      <c r="E357" s="782"/>
      <c r="F357" s="152"/>
      <c r="G357" s="139"/>
      <c r="H357" s="611"/>
      <c r="I357" s="820"/>
      <c r="J357" s="166"/>
      <c r="K357" s="607"/>
    </row>
    <row r="358" spans="1:12" x14ac:dyDescent="0.25">
      <c r="A358" s="796"/>
      <c r="B358" s="576"/>
      <c r="C358" s="631"/>
      <c r="D358" s="139"/>
      <c r="E358" s="782"/>
      <c r="F358" s="152"/>
      <c r="G358" s="139"/>
      <c r="H358" s="611"/>
      <c r="I358" s="820"/>
      <c r="J358" s="166"/>
      <c r="K358" s="607"/>
      <c r="L358" s="846"/>
    </row>
    <row r="359" spans="1:12" ht="48.95" customHeight="1" x14ac:dyDescent="0.25">
      <c r="A359" s="796"/>
      <c r="B359" s="576"/>
      <c r="C359" s="631"/>
      <c r="D359" s="139"/>
      <c r="E359" s="782"/>
      <c r="F359" s="152"/>
      <c r="G359" s="139"/>
      <c r="H359" s="611"/>
      <c r="I359" s="820"/>
      <c r="J359" s="166"/>
      <c r="K359" s="607"/>
    </row>
    <row r="360" spans="1:12" x14ac:dyDescent="0.25">
      <c r="A360" s="796"/>
      <c r="B360" s="576"/>
      <c r="C360" s="631"/>
      <c r="D360" s="139"/>
      <c r="E360" s="782"/>
      <c r="F360" s="152"/>
      <c r="G360" s="139"/>
      <c r="H360" s="611"/>
      <c r="I360" s="820"/>
      <c r="J360" s="166"/>
      <c r="K360" s="607"/>
    </row>
    <row r="361" spans="1:12" x14ac:dyDescent="0.25">
      <c r="A361" s="796"/>
      <c r="B361" s="576"/>
      <c r="C361" s="631"/>
      <c r="D361" s="139"/>
      <c r="E361" s="782"/>
      <c r="F361" s="152"/>
      <c r="G361" s="139"/>
      <c r="H361" s="611"/>
      <c r="I361" s="820"/>
      <c r="J361" s="166"/>
      <c r="K361" s="607"/>
    </row>
    <row r="362" spans="1:12" ht="19.5" thickBot="1" x14ac:dyDescent="0.3">
      <c r="A362" s="796"/>
      <c r="B362" s="576" t="s">
        <v>74</v>
      </c>
      <c r="C362" s="631" t="s">
        <v>74</v>
      </c>
      <c r="D362" s="139" t="s">
        <v>74</v>
      </c>
      <c r="E362" s="782" t="s">
        <v>74</v>
      </c>
      <c r="F362" s="152"/>
      <c r="G362" s="139"/>
      <c r="H362" s="611"/>
      <c r="I362" s="820" t="s">
        <v>74</v>
      </c>
      <c r="J362" s="166"/>
      <c r="K362" s="607"/>
    </row>
    <row r="363" spans="1:12" ht="19.5" thickBot="1" x14ac:dyDescent="0.35">
      <c r="A363" s="178" t="s">
        <v>110</v>
      </c>
      <c r="B363" s="795"/>
      <c r="C363" s="221"/>
      <c r="D363" s="222"/>
      <c r="E363" s="81">
        <f>SUM(E344:E362)</f>
        <v>0</v>
      </c>
      <c r="F363" s="231"/>
      <c r="K363" s="279"/>
    </row>
    <row r="364" spans="1:12" ht="19.5" thickBot="1" x14ac:dyDescent="0.3">
      <c r="A364" s="797"/>
      <c r="B364" s="22"/>
      <c r="C364" s="25"/>
      <c r="E364" s="36"/>
    </row>
    <row r="365" spans="1:12" ht="19.5" thickBot="1" x14ac:dyDescent="0.3">
      <c r="A365" s="1170" t="s">
        <v>124</v>
      </c>
      <c r="B365" s="1171"/>
      <c r="C365" s="1171"/>
      <c r="D365" s="1171"/>
      <c r="E365" s="1171"/>
      <c r="F365" s="1171"/>
      <c r="G365" s="1171"/>
      <c r="H365" s="1171"/>
      <c r="I365" s="1171"/>
      <c r="J365" s="1172"/>
    </row>
    <row r="366" spans="1:12" x14ac:dyDescent="0.25">
      <c r="A366" s="586"/>
      <c r="B366" s="587"/>
      <c r="C366" s="588"/>
      <c r="D366" s="198"/>
      <c r="E366" s="589"/>
      <c r="F366" s="323"/>
      <c r="G366" s="198"/>
      <c r="H366" s="588"/>
      <c r="I366" s="829"/>
      <c r="J366" s="201"/>
    </row>
    <row r="367" spans="1:12" x14ac:dyDescent="0.25">
      <c r="A367" s="586"/>
      <c r="B367" s="587"/>
      <c r="C367" s="588"/>
      <c r="D367" s="198"/>
      <c r="E367" s="589"/>
      <c r="F367" s="323"/>
      <c r="G367" s="198"/>
      <c r="H367" s="588"/>
      <c r="I367" s="829"/>
      <c r="J367" s="201"/>
    </row>
    <row r="368" spans="1:12" ht="19.5" thickBot="1" x14ac:dyDescent="0.3">
      <c r="A368" s="586"/>
      <c r="B368" s="587"/>
      <c r="C368" s="588"/>
      <c r="D368" s="198"/>
      <c r="E368" s="589"/>
      <c r="F368" s="323"/>
      <c r="G368" s="198"/>
      <c r="H368" s="588"/>
      <c r="I368" s="829"/>
      <c r="J368" s="201"/>
    </row>
    <row r="369" spans="1:10" ht="19.5" thickBot="1" x14ac:dyDescent="0.35">
      <c r="A369" s="207" t="s">
        <v>125</v>
      </c>
      <c r="B369" s="291"/>
      <c r="C369" s="303"/>
      <c r="D369" s="151"/>
      <c r="E369" s="194">
        <f>SUM(E366:E368)</f>
        <v>0</v>
      </c>
      <c r="F369" s="231"/>
      <c r="G369" s="29"/>
      <c r="H369" s="31"/>
      <c r="I369" s="824"/>
      <c r="J369" s="165"/>
    </row>
    <row r="370" spans="1:10" ht="19.5" thickBot="1" x14ac:dyDescent="0.35">
      <c r="A370" s="207"/>
      <c r="B370" s="301" t="s">
        <v>74</v>
      </c>
      <c r="C370" s="302" t="s">
        <v>74</v>
      </c>
      <c r="D370" s="198" t="s">
        <v>74</v>
      </c>
      <c r="E370" s="293" t="s">
        <v>74</v>
      </c>
      <c r="F370" s="78"/>
    </row>
    <row r="371" spans="1:10" ht="19.5" thickBot="1" x14ac:dyDescent="0.35">
      <c r="A371" s="418" t="s">
        <v>327</v>
      </c>
      <c r="B371" s="291"/>
      <c r="C371" s="303"/>
      <c r="D371" s="151"/>
      <c r="E371" s="562">
        <f>SUM(E223:E231)</f>
        <v>0</v>
      </c>
      <c r="F371" s="78"/>
    </row>
    <row r="372" spans="1:10" ht="19.5" thickBot="1" x14ac:dyDescent="0.35">
      <c r="A372" s="292" t="s">
        <v>331</v>
      </c>
      <c r="B372" s="560"/>
      <c r="C372" s="561"/>
      <c r="D372" s="289"/>
      <c r="E372" s="679">
        <f>SUM(E334:E335)</f>
        <v>0</v>
      </c>
      <c r="F372" s="78"/>
    </row>
    <row r="373" spans="1:10" ht="19.5" thickBot="1" x14ac:dyDescent="0.3">
      <c r="A373" s="1128" t="s">
        <v>598</v>
      </c>
      <c r="B373" s="1129"/>
      <c r="C373" s="1129"/>
      <c r="D373" s="1129"/>
      <c r="E373" s="1129"/>
      <c r="F373" s="1129"/>
      <c r="G373" s="1129"/>
      <c r="H373" s="1129"/>
      <c r="I373" s="1129"/>
      <c r="J373" s="1114"/>
    </row>
    <row r="374" spans="1:10" x14ac:dyDescent="0.25">
      <c r="A374" s="592"/>
      <c r="B374" s="587"/>
      <c r="C374" s="788"/>
      <c r="D374" s="198"/>
      <c r="E374" s="898"/>
      <c r="F374" s="199"/>
      <c r="G374" s="198"/>
      <c r="H374" s="789"/>
      <c r="I374" s="829" t="s">
        <v>74</v>
      </c>
      <c r="J374" s="201"/>
    </row>
    <row r="375" spans="1:10" x14ac:dyDescent="0.25">
      <c r="A375" s="595"/>
      <c r="B375" s="576" t="s">
        <v>74</v>
      </c>
      <c r="C375" s="631" t="s">
        <v>74</v>
      </c>
      <c r="D375" s="198"/>
      <c r="E375" s="620" t="s">
        <v>74</v>
      </c>
      <c r="F375" s="140"/>
      <c r="G375" s="139"/>
      <c r="H375" s="611"/>
      <c r="I375" s="820" t="s">
        <v>74</v>
      </c>
      <c r="J375" s="166"/>
    </row>
    <row r="376" spans="1:10" ht="19.5" thickBot="1" x14ac:dyDescent="0.3">
      <c r="A376" s="596"/>
      <c r="B376" s="576" t="s">
        <v>74</v>
      </c>
      <c r="C376" s="631" t="s">
        <v>74</v>
      </c>
      <c r="D376" s="198"/>
      <c r="E376" s="620" t="s">
        <v>74</v>
      </c>
      <c r="F376" s="140"/>
      <c r="G376" s="139"/>
      <c r="H376" s="611"/>
      <c r="I376" s="820" t="s">
        <v>74</v>
      </c>
      <c r="J376" s="166"/>
    </row>
    <row r="377" spans="1:10" ht="19.5" thickBot="1" x14ac:dyDescent="0.3">
      <c r="A377" s="196" t="s">
        <v>111</v>
      </c>
      <c r="B377" s="195"/>
      <c r="D377" s="77"/>
      <c r="E377" s="81">
        <f>SUM(E374:E375)</f>
        <v>0</v>
      </c>
      <c r="F377" s="78"/>
    </row>
    <row r="378" spans="1:10" ht="19.5" thickBot="1" x14ac:dyDescent="0.3">
      <c r="A378" s="765"/>
      <c r="B378" s="766"/>
      <c r="C378" s="766"/>
      <c r="D378" s="568"/>
      <c r="E378" s="766"/>
      <c r="F378" s="766"/>
      <c r="G378" s="766"/>
      <c r="H378" s="766"/>
      <c r="I378" s="766"/>
      <c r="J378" s="767"/>
    </row>
    <row r="379" spans="1:10" ht="19.5" thickBot="1" x14ac:dyDescent="0.3">
      <c r="A379" s="634" t="s">
        <v>73</v>
      </c>
      <c r="B379" s="635"/>
      <c r="C379" s="185"/>
      <c r="D379" s="290"/>
      <c r="E379" s="636">
        <f>SUM(E341+E363+E377)</f>
        <v>0</v>
      </c>
      <c r="F379" s="756"/>
      <c r="G379" s="185"/>
      <c r="H379" s="186"/>
      <c r="I379" s="826"/>
      <c r="J379" s="164"/>
    </row>
    <row r="380" spans="1:10" ht="19.5" thickBot="1" x14ac:dyDescent="0.3">
      <c r="A380" s="1175"/>
      <c r="B380" s="1176"/>
      <c r="C380" s="1176"/>
      <c r="D380" s="1176"/>
      <c r="E380" s="1176"/>
      <c r="F380" s="1176"/>
      <c r="G380" s="1176"/>
      <c r="H380" s="1176"/>
      <c r="I380" s="1176"/>
      <c r="J380" s="1177"/>
    </row>
    <row r="381" spans="1:10" ht="19.5" thickBot="1" x14ac:dyDescent="0.3">
      <c r="A381" s="1166" t="s">
        <v>112</v>
      </c>
      <c r="B381" s="1167"/>
      <c r="C381" s="1167"/>
      <c r="D381" s="1167"/>
      <c r="E381" s="1167"/>
      <c r="F381" s="1167"/>
      <c r="G381" s="1167"/>
      <c r="H381" s="1167"/>
      <c r="I381" s="1167"/>
      <c r="J381" s="1168"/>
    </row>
    <row r="382" spans="1:10" x14ac:dyDescent="0.3">
      <c r="A382" s="641" t="s">
        <v>31</v>
      </c>
      <c r="B382" s="197"/>
      <c r="C382" s="198"/>
      <c r="D382" s="198"/>
      <c r="E382" s="153"/>
      <c r="F382" s="199"/>
      <c r="G382" s="280"/>
      <c r="H382" s="200"/>
      <c r="I382" s="834"/>
      <c r="J382" s="201"/>
    </row>
    <row r="383" spans="1:10" x14ac:dyDescent="0.25">
      <c r="A383" s="625" t="s">
        <v>25</v>
      </c>
      <c r="B383" s="144"/>
      <c r="C383" s="139"/>
      <c r="D383" s="139"/>
      <c r="E383" s="142">
        <f>SUMIF(F304:F376,"Food",E304:E376)</f>
        <v>0</v>
      </c>
      <c r="F383" s="140"/>
      <c r="G383" s="138"/>
      <c r="H383" s="141"/>
      <c r="I383" s="831"/>
      <c r="J383" s="166"/>
    </row>
    <row r="384" spans="1:10" x14ac:dyDescent="0.25">
      <c r="A384" s="626" t="s">
        <v>28</v>
      </c>
      <c r="B384" s="140"/>
      <c r="C384" s="139"/>
      <c r="D384" s="139"/>
      <c r="E384" s="142">
        <f>SUMIF(F304:F376,"Utilities",E304:E376)</f>
        <v>0</v>
      </c>
      <c r="F384" s="140"/>
      <c r="G384" s="139"/>
      <c r="H384" s="141"/>
      <c r="I384" s="831"/>
      <c r="J384" s="166"/>
    </row>
    <row r="385" spans="1:10" x14ac:dyDescent="0.25">
      <c r="A385" s="626" t="s">
        <v>56</v>
      </c>
      <c r="B385" s="140"/>
      <c r="C385" s="139"/>
      <c r="D385" s="139"/>
      <c r="E385" s="142">
        <f>SUMIF(F304:F376,"Shelter / Rent",E304:E376)</f>
        <v>0</v>
      </c>
      <c r="F385" s="140"/>
      <c r="G385" s="139"/>
      <c r="H385" s="141"/>
      <c r="I385" s="831"/>
      <c r="J385" s="166"/>
    </row>
    <row r="386" spans="1:10" x14ac:dyDescent="0.25">
      <c r="A386" s="625" t="s">
        <v>26</v>
      </c>
      <c r="B386" s="144"/>
      <c r="C386" s="139"/>
      <c r="D386" s="139"/>
      <c r="E386" s="142">
        <f>SUMIF(F304:F376,"Medical",E304:E376)</f>
        <v>0</v>
      </c>
      <c r="F386" s="140"/>
      <c r="G386" s="139"/>
      <c r="H386" s="141"/>
      <c r="I386" s="831"/>
      <c r="J386" s="166"/>
    </row>
    <row r="387" spans="1:10" ht="19.5" thickBot="1" x14ac:dyDescent="0.3">
      <c r="A387" s="625" t="s">
        <v>27</v>
      </c>
      <c r="B387" s="144"/>
      <c r="C387" s="139"/>
      <c r="D387" s="139"/>
      <c r="E387" s="150">
        <f>SUMIF(F304:F376,"Other Services",E304:E376)</f>
        <v>0</v>
      </c>
      <c r="F387" s="140"/>
      <c r="G387" s="139"/>
      <c r="H387" s="141"/>
      <c r="I387" s="831"/>
      <c r="J387" s="166"/>
    </row>
    <row r="388" spans="1:10" ht="19.5" thickBot="1" x14ac:dyDescent="0.35">
      <c r="A388" s="330" t="s">
        <v>33</v>
      </c>
      <c r="B388" s="227"/>
      <c r="C388" s="214"/>
      <c r="D388" s="215"/>
      <c r="E388" s="81">
        <f>SUM(E381:E387)</f>
        <v>0</v>
      </c>
      <c r="F388" s="152"/>
      <c r="G388" s="139"/>
      <c r="H388" s="141"/>
      <c r="I388" s="831"/>
      <c r="J388" s="166"/>
    </row>
    <row r="389" spans="1:10" x14ac:dyDescent="0.25">
      <c r="A389" s="145"/>
      <c r="B389" s="138"/>
      <c r="C389" s="139"/>
      <c r="D389" s="139"/>
      <c r="E389" s="153"/>
      <c r="F389" s="140"/>
      <c r="G389" s="139"/>
      <c r="H389" s="141"/>
      <c r="I389" s="831"/>
      <c r="J389" s="166"/>
    </row>
    <row r="390" spans="1:10" x14ac:dyDescent="0.3">
      <c r="A390" s="624" t="s">
        <v>32</v>
      </c>
      <c r="B390" s="144"/>
      <c r="C390" s="139"/>
      <c r="D390" s="139"/>
      <c r="E390" s="142"/>
      <c r="F390" s="140"/>
      <c r="G390" s="139"/>
      <c r="H390" s="141"/>
      <c r="I390" s="831"/>
      <c r="J390" s="166"/>
    </row>
    <row r="391" spans="1:10" x14ac:dyDescent="0.25">
      <c r="A391" s="625" t="s">
        <v>25</v>
      </c>
      <c r="B391" s="144"/>
      <c r="C391" s="139"/>
      <c r="D391" s="139"/>
      <c r="E391" s="142">
        <f>SUMIF(F304:F376,"Food - Parish",E304:E376)</f>
        <v>0</v>
      </c>
      <c r="F391" s="140"/>
      <c r="G391" s="139"/>
      <c r="H391" s="141"/>
      <c r="I391" s="831"/>
      <c r="J391" s="166"/>
    </row>
    <row r="392" spans="1:10" x14ac:dyDescent="0.25">
      <c r="A392" s="626" t="s">
        <v>28</v>
      </c>
      <c r="B392" s="140"/>
      <c r="C392" s="139"/>
      <c r="D392" s="139"/>
      <c r="E392" s="142">
        <f>SUMIF(F304:F376,"Utilities-Parish",E304:E376)</f>
        <v>0</v>
      </c>
      <c r="F392" s="140"/>
      <c r="G392" s="139"/>
      <c r="H392" s="141"/>
      <c r="I392" s="831"/>
      <c r="J392" s="166"/>
    </row>
    <row r="393" spans="1:10" x14ac:dyDescent="0.25">
      <c r="A393" s="626" t="s">
        <v>56</v>
      </c>
      <c r="B393" s="140"/>
      <c r="C393" s="139"/>
      <c r="D393" s="139"/>
      <c r="E393" s="142">
        <f>SUMIF(F304:F376,"Shelter / Rent-Parish",E304:E376)</f>
        <v>0</v>
      </c>
      <c r="F393" s="140"/>
      <c r="G393" s="139"/>
      <c r="H393" s="141"/>
      <c r="I393" s="831"/>
      <c r="J393" s="166"/>
    </row>
    <row r="394" spans="1:10" x14ac:dyDescent="0.25">
      <c r="A394" s="625" t="s">
        <v>26</v>
      </c>
      <c r="B394" s="144"/>
      <c r="C394" s="139"/>
      <c r="D394" s="139"/>
      <c r="E394" s="142">
        <f>SUMIF(F304:F376,"Medical-Parish",E304:E376)</f>
        <v>0</v>
      </c>
      <c r="F394" s="140"/>
      <c r="G394" s="139"/>
      <c r="H394" s="141"/>
      <c r="I394" s="831"/>
      <c r="J394" s="166"/>
    </row>
    <row r="395" spans="1:10" ht="19.5" thickBot="1" x14ac:dyDescent="0.3">
      <c r="A395" s="625" t="s">
        <v>27</v>
      </c>
      <c r="B395" s="144"/>
      <c r="C395" s="139"/>
      <c r="D395" s="139"/>
      <c r="E395" s="150">
        <f>SUMIF(F304:F376,"Other Services-Parish",E304:E376)</f>
        <v>0</v>
      </c>
      <c r="F395" s="140"/>
      <c r="G395" s="139"/>
      <c r="H395" s="141"/>
      <c r="I395" s="831"/>
      <c r="J395" s="166"/>
    </row>
    <row r="396" spans="1:10" ht="19.5" thickBot="1" x14ac:dyDescent="0.35">
      <c r="A396" s="330" t="s">
        <v>34</v>
      </c>
      <c r="B396" s="227"/>
      <c r="C396" s="214"/>
      <c r="D396" s="215"/>
      <c r="E396" s="81">
        <f>SUM(E391:E395)</f>
        <v>0</v>
      </c>
      <c r="F396" s="152"/>
      <c r="G396" s="139"/>
      <c r="H396" s="141"/>
      <c r="I396" s="831"/>
      <c r="J396" s="166"/>
    </row>
    <row r="397" spans="1:10" x14ac:dyDescent="0.25">
      <c r="A397" s="146"/>
      <c r="B397" s="129"/>
      <c r="C397" s="139"/>
      <c r="D397" s="139"/>
      <c r="E397" s="153"/>
      <c r="F397" s="140"/>
      <c r="G397" s="139"/>
      <c r="H397" s="141"/>
      <c r="I397" s="831"/>
      <c r="J397" s="166"/>
    </row>
    <row r="398" spans="1:10" x14ac:dyDescent="0.3">
      <c r="A398" s="228" t="s">
        <v>372</v>
      </c>
      <c r="B398" s="147"/>
      <c r="C398" s="139"/>
      <c r="D398" s="139"/>
      <c r="E398" s="142"/>
      <c r="F398" s="140"/>
      <c r="G398" s="139"/>
      <c r="H398" s="141"/>
      <c r="I398" s="831"/>
      <c r="J398" s="166"/>
    </row>
    <row r="399" spans="1:10" x14ac:dyDescent="0.25">
      <c r="A399" s="518" t="s">
        <v>392</v>
      </c>
      <c r="B399" s="148"/>
      <c r="C399" s="139"/>
      <c r="D399" s="139"/>
      <c r="E399" s="142">
        <f>SUMIF(F304:F376,"Operating Expenses - Pantry Supplies",E304:E376)</f>
        <v>0</v>
      </c>
      <c r="F399" s="140"/>
      <c r="G399" s="139"/>
      <c r="H399" s="141"/>
      <c r="I399" s="831"/>
      <c r="J399" s="166"/>
    </row>
    <row r="400" spans="1:10" x14ac:dyDescent="0.25">
      <c r="A400" s="518" t="s">
        <v>389</v>
      </c>
      <c r="B400" s="148"/>
      <c r="C400" s="139"/>
      <c r="D400" s="139"/>
      <c r="E400" s="142">
        <f>SUMIF(F304:F376,"Operating Expenses - Professional Fees",E304:E376)</f>
        <v>0</v>
      </c>
      <c r="F400" s="140"/>
      <c r="G400" s="139"/>
      <c r="H400" s="141"/>
      <c r="I400" s="831"/>
      <c r="J400" s="166"/>
    </row>
    <row r="401" spans="1:11" ht="30" customHeight="1" x14ac:dyDescent="0.25">
      <c r="A401" s="518" t="s">
        <v>395</v>
      </c>
      <c r="B401" s="148"/>
      <c r="C401" s="139"/>
      <c r="D401" s="139"/>
      <c r="E401" s="142">
        <f>SUMIF(F304:F376,"Operating Expenses - Rent, Utilities, and Maintenance",E304:E376)</f>
        <v>0</v>
      </c>
      <c r="F401" s="140"/>
      <c r="G401" s="139"/>
      <c r="H401" s="141"/>
      <c r="I401" s="831"/>
      <c r="J401" s="166"/>
    </row>
    <row r="402" spans="1:11" ht="31.5" x14ac:dyDescent="0.25">
      <c r="A402" s="518" t="s">
        <v>391</v>
      </c>
      <c r="B402" s="148"/>
      <c r="C402" s="139"/>
      <c r="D402" s="139"/>
      <c r="E402" s="142">
        <f>SUMIF(F304:F376,"Operating Expenses - Printing, Publications, postage, and shipping",E304:E376)</f>
        <v>0</v>
      </c>
      <c r="F402" s="140"/>
      <c r="G402" s="139"/>
      <c r="H402" s="141"/>
      <c r="I402" s="831"/>
      <c r="J402" s="166"/>
    </row>
    <row r="403" spans="1:11" ht="31.5" x14ac:dyDescent="0.25">
      <c r="A403" s="628" t="s">
        <v>36</v>
      </c>
      <c r="B403" s="148"/>
      <c r="C403" s="139"/>
      <c r="D403" s="139"/>
      <c r="E403" s="142">
        <f>SUMIF(F304:F376,"Operating Expenses (Fundraising / Special Events)",E304:E376)</f>
        <v>0</v>
      </c>
      <c r="F403" s="140"/>
      <c r="G403" s="139"/>
      <c r="H403" s="141"/>
      <c r="I403" s="831"/>
      <c r="J403" s="166"/>
    </row>
    <row r="404" spans="1:11" ht="19.5" thickBot="1" x14ac:dyDescent="0.3">
      <c r="A404" s="628" t="s">
        <v>37</v>
      </c>
      <c r="B404" s="148"/>
      <c r="C404" s="139"/>
      <c r="D404" s="139"/>
      <c r="E404" s="150">
        <f>SUMIF(F304:F376, "Operating Expenses (Other)",E304:E376)</f>
        <v>0</v>
      </c>
      <c r="F404" s="140"/>
      <c r="G404" s="139"/>
      <c r="H404" s="141"/>
      <c r="I404" s="831"/>
      <c r="J404" s="166"/>
    </row>
    <row r="405" spans="1:11" ht="19.5" thickBot="1" x14ac:dyDescent="0.3">
      <c r="A405" s="329" t="s">
        <v>38</v>
      </c>
      <c r="B405" s="230"/>
      <c r="C405" s="214"/>
      <c r="D405" s="215"/>
      <c r="E405" s="81">
        <f>SUM(E399:E404)</f>
        <v>0</v>
      </c>
      <c r="F405" s="152"/>
      <c r="G405" s="139"/>
      <c r="H405" s="141"/>
      <c r="I405" s="831"/>
      <c r="J405" s="166"/>
    </row>
    <row r="406" spans="1:11" x14ac:dyDescent="0.25">
      <c r="A406" s="149"/>
      <c r="B406" s="147"/>
      <c r="C406" s="139"/>
      <c r="D406" s="139"/>
      <c r="E406" s="326"/>
      <c r="F406" s="140"/>
      <c r="G406" s="139"/>
      <c r="H406" s="141"/>
      <c r="I406" s="831"/>
      <c r="J406" s="166"/>
    </row>
    <row r="407" spans="1:11" x14ac:dyDescent="0.25">
      <c r="A407" s="329" t="s">
        <v>126</v>
      </c>
      <c r="B407" s="147"/>
      <c r="C407" s="139"/>
      <c r="D407" s="151"/>
      <c r="E407" s="202"/>
      <c r="F407" s="152"/>
      <c r="G407" s="139"/>
      <c r="H407" s="141"/>
      <c r="I407" s="831"/>
      <c r="J407" s="166"/>
    </row>
    <row r="408" spans="1:11" x14ac:dyDescent="0.25">
      <c r="A408" s="489" t="s">
        <v>333</v>
      </c>
      <c r="B408" s="147"/>
      <c r="C408" s="139"/>
      <c r="D408" s="151"/>
      <c r="E408" s="491">
        <f>SUMIF(F304:F376, "Baby Closet - Supplies",E304:E376)</f>
        <v>0</v>
      </c>
      <c r="F408" s="152"/>
      <c r="G408" s="139"/>
      <c r="H408" s="141"/>
      <c r="I408" s="831"/>
      <c r="J408" s="166"/>
    </row>
    <row r="409" spans="1:11" ht="19.5" thickBot="1" x14ac:dyDescent="0.3">
      <c r="A409" s="489" t="s">
        <v>335</v>
      </c>
      <c r="B409" s="147"/>
      <c r="C409" s="139"/>
      <c r="D409" s="151"/>
      <c r="E409" s="493">
        <f>SUMIF(F304:F376, "Baby Closet - Assistance",E304:E376)</f>
        <v>0</v>
      </c>
      <c r="F409" s="152"/>
      <c r="G409" s="139"/>
      <c r="H409" s="141"/>
      <c r="I409" s="831"/>
      <c r="J409" s="166"/>
    </row>
    <row r="410" spans="1:11" ht="19.5" thickBot="1" x14ac:dyDescent="0.3">
      <c r="A410" s="327" t="s">
        <v>127</v>
      </c>
      <c r="B410" s="208"/>
      <c r="C410" s="314"/>
      <c r="D410" s="315"/>
      <c r="E410" s="81">
        <f>SUM(E408:E409)</f>
        <v>0</v>
      </c>
      <c r="F410" s="152"/>
      <c r="G410" s="139"/>
      <c r="H410" s="141"/>
      <c r="I410" s="831"/>
      <c r="J410" s="166"/>
    </row>
    <row r="411" spans="1:11" ht="19.5" thickBot="1" x14ac:dyDescent="0.3">
      <c r="A411" s="149"/>
      <c r="B411" s="147"/>
      <c r="C411" s="139"/>
      <c r="D411" s="139"/>
      <c r="E411" s="202"/>
      <c r="F411" s="140"/>
      <c r="G411" s="139"/>
      <c r="H411" s="141"/>
      <c r="I411" s="831"/>
      <c r="J411" s="166"/>
    </row>
    <row r="412" spans="1:11" ht="19.5" thickBot="1" x14ac:dyDescent="0.3">
      <c r="A412" s="328" t="s">
        <v>73</v>
      </c>
      <c r="B412" s="138"/>
      <c r="C412" s="139"/>
      <c r="D412" s="151"/>
      <c r="E412" s="81">
        <f>E388+E396+E405</f>
        <v>0</v>
      </c>
      <c r="F412" s="152"/>
      <c r="G412" s="139"/>
      <c r="H412" s="141"/>
      <c r="I412" s="831"/>
      <c r="J412" s="167"/>
    </row>
    <row r="413" spans="1:11" ht="19.5" thickBot="1" x14ac:dyDescent="0.3">
      <c r="A413" s="784"/>
      <c r="B413" s="785"/>
      <c r="C413" s="314"/>
      <c r="D413" s="314"/>
      <c r="E413" s="786"/>
      <c r="F413" s="757"/>
      <c r="G413" s="314"/>
      <c r="H413" s="320"/>
      <c r="I413" s="832"/>
      <c r="J413" s="321"/>
    </row>
    <row r="414" spans="1:11" ht="21" customHeight="1" thickBot="1" x14ac:dyDescent="0.3">
      <c r="A414" s="1166" t="s">
        <v>623</v>
      </c>
      <c r="B414" s="1167"/>
      <c r="C414" s="1167"/>
      <c r="D414" s="1167"/>
      <c r="E414" s="1167"/>
      <c r="F414" s="1167"/>
      <c r="G414" s="1167"/>
      <c r="H414" s="1167"/>
      <c r="I414" s="1167"/>
      <c r="J414" s="1167"/>
      <c r="K414" s="1168"/>
    </row>
    <row r="415" spans="1:11" ht="19.5" thickBot="1" x14ac:dyDescent="0.3">
      <c r="A415" s="1178"/>
      <c r="B415" s="1178"/>
      <c r="C415" s="1178"/>
      <c r="D415" s="1178"/>
      <c r="E415" s="1178"/>
      <c r="F415" s="1178"/>
      <c r="G415" s="1178"/>
      <c r="H415" s="1178"/>
      <c r="I415" s="1178"/>
      <c r="J415" s="1178"/>
      <c r="K415" s="1178"/>
    </row>
    <row r="416" spans="1:11" ht="19.5" thickBot="1" x14ac:dyDescent="0.3">
      <c r="A416" s="1163" t="s">
        <v>604</v>
      </c>
      <c r="B416" s="1164"/>
      <c r="C416" s="1164"/>
      <c r="D416" s="1164"/>
      <c r="E416" s="1164"/>
      <c r="F416" s="1164"/>
      <c r="G416" s="1164"/>
      <c r="H416" s="1164"/>
      <c r="I416" s="1164"/>
      <c r="J416" s="1164"/>
      <c r="K416" s="1165"/>
    </row>
    <row r="417" spans="1:11" ht="19.5" thickBot="1" x14ac:dyDescent="0.3">
      <c r="A417" s="1166" t="s">
        <v>108</v>
      </c>
      <c r="B417" s="1167"/>
      <c r="C417" s="1167"/>
      <c r="D417" s="1167"/>
      <c r="E417" s="1167"/>
      <c r="F417" s="1167"/>
      <c r="G417" s="1167"/>
      <c r="H417" s="1167"/>
      <c r="I417" s="1167"/>
      <c r="J417" s="1167"/>
      <c r="K417" s="1168"/>
    </row>
    <row r="418" spans="1:11" ht="46.5" customHeight="1" x14ac:dyDescent="0.25">
      <c r="A418" s="592"/>
      <c r="B418" s="1011"/>
      <c r="C418" s="198"/>
      <c r="D418" s="1011"/>
      <c r="E418" s="594"/>
      <c r="F418" s="1012"/>
      <c r="G418" s="1013"/>
      <c r="H418" s="588"/>
      <c r="I418" s="829"/>
      <c r="J418" s="1014"/>
      <c r="K418" s="170"/>
    </row>
    <row r="419" spans="1:11" x14ac:dyDescent="0.25">
      <c r="A419" s="595"/>
      <c r="B419" s="622"/>
      <c r="C419" s="139"/>
      <c r="D419" s="577"/>
      <c r="E419" s="491"/>
      <c r="F419" s="757"/>
      <c r="G419" s="314"/>
      <c r="H419" s="578"/>
      <c r="I419" s="820"/>
      <c r="J419" s="321"/>
      <c r="K419" s="607"/>
    </row>
    <row r="420" spans="1:11" ht="47.25" customHeight="1" x14ac:dyDescent="0.25">
      <c r="A420" s="595"/>
      <c r="B420" s="622"/>
      <c r="C420" s="139"/>
      <c r="D420" s="583"/>
      <c r="E420" s="491"/>
      <c r="F420" s="757"/>
      <c r="G420" s="314"/>
      <c r="H420" s="578"/>
      <c r="I420" s="820"/>
      <c r="J420" s="321"/>
      <c r="K420" s="607"/>
    </row>
    <row r="421" spans="1:11" ht="45" customHeight="1" x14ac:dyDescent="0.25">
      <c r="A421" s="595"/>
      <c r="B421" s="622"/>
      <c r="C421" s="139"/>
      <c r="D421" s="583"/>
      <c r="E421" s="491"/>
      <c r="F421" s="757"/>
      <c r="G421" s="314"/>
      <c r="H421" s="578"/>
      <c r="I421" s="820"/>
      <c r="J421" s="321"/>
      <c r="K421" s="607"/>
    </row>
    <row r="422" spans="1:11" ht="41.25" customHeight="1" x14ac:dyDescent="0.25">
      <c r="A422" s="595"/>
      <c r="B422" s="576"/>
      <c r="C422" s="139"/>
      <c r="D422" s="583"/>
      <c r="E422" s="491"/>
      <c r="F422" s="757"/>
      <c r="G422" s="314"/>
      <c r="H422" s="578"/>
      <c r="I422" s="820"/>
      <c r="J422" s="321"/>
      <c r="K422" s="607"/>
    </row>
    <row r="423" spans="1:11" ht="43.5" customHeight="1" x14ac:dyDescent="0.25">
      <c r="A423" s="595"/>
      <c r="B423" s="576"/>
      <c r="C423" s="139"/>
      <c r="D423" s="583"/>
      <c r="E423" s="491"/>
      <c r="F423" s="757"/>
      <c r="G423" s="314"/>
      <c r="H423" s="578"/>
      <c r="I423" s="820"/>
      <c r="J423" s="321"/>
      <c r="K423" s="607"/>
    </row>
    <row r="424" spans="1:11" x14ac:dyDescent="0.25">
      <c r="A424" s="595"/>
      <c r="B424" s="576"/>
      <c r="C424" s="139"/>
      <c r="D424" s="583"/>
      <c r="E424" s="491"/>
      <c r="F424" s="757"/>
      <c r="G424" s="314"/>
      <c r="H424" s="578"/>
      <c r="I424" s="820"/>
      <c r="J424" s="321"/>
      <c r="K424" s="607"/>
    </row>
    <row r="425" spans="1:11" ht="46.5" customHeight="1" x14ac:dyDescent="0.25">
      <c r="A425" s="595"/>
      <c r="B425" s="576"/>
      <c r="C425" s="139"/>
      <c r="D425" s="583"/>
      <c r="E425" s="491"/>
      <c r="F425" s="757"/>
      <c r="G425" s="314"/>
      <c r="H425" s="578"/>
      <c r="I425" s="820"/>
      <c r="J425" s="321"/>
      <c r="K425" s="131"/>
    </row>
    <row r="426" spans="1:11" x14ac:dyDescent="0.25">
      <c r="A426" s="595"/>
      <c r="B426" s="576"/>
      <c r="C426" s="139"/>
      <c r="D426" s="583"/>
      <c r="E426" s="491"/>
      <c r="F426" s="757"/>
      <c r="G426" s="314"/>
      <c r="H426" s="578"/>
      <c r="I426" s="820"/>
      <c r="J426" s="321"/>
      <c r="K426" s="131"/>
    </row>
    <row r="427" spans="1:11" ht="32.25" customHeight="1" x14ac:dyDescent="0.25">
      <c r="A427" s="595"/>
      <c r="B427" s="576"/>
      <c r="C427" s="139"/>
      <c r="D427" s="139"/>
      <c r="E427" s="491"/>
      <c r="F427" s="757"/>
      <c r="G427" s="314"/>
      <c r="H427" s="578"/>
      <c r="I427" s="820"/>
      <c r="J427" s="321"/>
      <c r="K427" s="131"/>
    </row>
    <row r="428" spans="1:11" ht="34.5" customHeight="1" x14ac:dyDescent="0.25">
      <c r="A428" s="595"/>
      <c r="B428" s="576"/>
      <c r="C428" s="139"/>
      <c r="D428" s="139"/>
      <c r="E428" s="491"/>
      <c r="F428" s="757"/>
      <c r="G428" s="314"/>
      <c r="H428" s="578"/>
      <c r="I428" s="820"/>
      <c r="J428" s="321"/>
      <c r="K428" s="131"/>
    </row>
    <row r="429" spans="1:11" ht="38.25" customHeight="1" x14ac:dyDescent="0.25">
      <c r="A429" s="595"/>
      <c r="B429" s="576"/>
      <c r="C429" s="139"/>
      <c r="D429" s="583"/>
      <c r="E429" s="491"/>
      <c r="F429" s="757"/>
      <c r="G429" s="314"/>
      <c r="H429" s="578"/>
      <c r="I429" s="820"/>
      <c r="J429" s="321"/>
      <c r="K429" s="131"/>
    </row>
    <row r="430" spans="1:11" ht="45" customHeight="1" x14ac:dyDescent="0.25">
      <c r="A430" s="596"/>
      <c r="B430" s="576"/>
      <c r="C430" s="139"/>
      <c r="D430" s="583"/>
      <c r="E430" s="491"/>
      <c r="F430" s="757"/>
      <c r="G430" s="314"/>
      <c r="H430" s="578"/>
      <c r="I430" s="820"/>
      <c r="J430" s="321"/>
      <c r="K430" s="131"/>
    </row>
    <row r="431" spans="1:11" ht="48.75" customHeight="1" x14ac:dyDescent="0.25">
      <c r="A431" s="596"/>
      <c r="B431" s="576"/>
      <c r="C431" s="139"/>
      <c r="D431" s="139"/>
      <c r="E431" s="491"/>
      <c r="F431" s="757"/>
      <c r="G431" s="314"/>
      <c r="H431" s="578"/>
      <c r="I431" s="820"/>
      <c r="J431" s="321"/>
      <c r="K431" s="131"/>
    </row>
    <row r="432" spans="1:11" ht="45" customHeight="1" x14ac:dyDescent="0.25">
      <c r="A432" s="596"/>
      <c r="B432" s="576"/>
      <c r="C432" s="139"/>
      <c r="D432" s="139"/>
      <c r="E432" s="491"/>
      <c r="F432" s="757"/>
      <c r="G432" s="314"/>
      <c r="H432" s="578"/>
      <c r="I432" s="820"/>
      <c r="J432" s="321"/>
      <c r="K432" s="131"/>
    </row>
    <row r="433" spans="1:11" ht="43.5" customHeight="1" x14ac:dyDescent="0.25">
      <c r="A433" s="596"/>
      <c r="B433" s="576"/>
      <c r="C433" s="139"/>
      <c r="D433" s="139"/>
      <c r="E433" s="491"/>
      <c r="F433" s="757"/>
      <c r="G433" s="314"/>
      <c r="H433" s="578"/>
      <c r="I433" s="820"/>
      <c r="J433" s="321"/>
      <c r="K433" s="131"/>
    </row>
    <row r="434" spans="1:11" ht="54" customHeight="1" x14ac:dyDescent="0.25">
      <c r="A434" s="596"/>
      <c r="B434" s="576"/>
      <c r="C434" s="139"/>
      <c r="D434" s="583"/>
      <c r="E434" s="491"/>
      <c r="F434" s="757"/>
      <c r="G434" s="314"/>
      <c r="H434" s="578"/>
      <c r="I434" s="820"/>
      <c r="J434" s="321"/>
      <c r="K434" s="131"/>
    </row>
    <row r="435" spans="1:11" ht="47.25" customHeight="1" x14ac:dyDescent="0.25">
      <c r="A435" s="596"/>
      <c r="B435" s="576"/>
      <c r="C435" s="139"/>
      <c r="D435" s="139"/>
      <c r="E435" s="491"/>
      <c r="F435" s="757"/>
      <c r="G435" s="314"/>
      <c r="H435" s="578"/>
      <c r="I435" s="820"/>
      <c r="J435" s="321"/>
      <c r="K435" s="131"/>
    </row>
    <row r="436" spans="1:11" ht="47.25" customHeight="1" x14ac:dyDescent="0.25">
      <c r="A436" s="596"/>
      <c r="B436" s="576"/>
      <c r="C436" s="139"/>
      <c r="D436" s="139"/>
      <c r="E436" s="491"/>
      <c r="F436" s="757"/>
      <c r="G436" s="314"/>
      <c r="H436" s="578"/>
      <c r="I436" s="820"/>
      <c r="J436" s="321"/>
      <c r="K436" s="131"/>
    </row>
    <row r="437" spans="1:11" ht="47.25" customHeight="1" x14ac:dyDescent="0.25">
      <c r="A437" s="596"/>
      <c r="B437" s="576"/>
      <c r="C437" s="139"/>
      <c r="D437" s="139"/>
      <c r="E437" s="491"/>
      <c r="F437" s="757"/>
      <c r="G437" s="314"/>
      <c r="H437" s="578"/>
      <c r="I437" s="820"/>
      <c r="J437" s="321"/>
      <c r="K437" s="131"/>
    </row>
    <row r="438" spans="1:11" ht="67.5" customHeight="1" x14ac:dyDescent="0.25">
      <c r="A438" s="596"/>
      <c r="B438" s="576"/>
      <c r="C438" s="139"/>
      <c r="D438" s="139"/>
      <c r="E438" s="491"/>
      <c r="F438" s="757"/>
      <c r="G438" s="314"/>
      <c r="H438" s="578"/>
      <c r="I438" s="820"/>
      <c r="J438" s="321"/>
      <c r="K438" s="131"/>
    </row>
    <row r="439" spans="1:11" ht="47.25" customHeight="1" x14ac:dyDescent="0.25">
      <c r="A439" s="596"/>
      <c r="B439" s="576"/>
      <c r="C439" s="139"/>
      <c r="D439" s="139"/>
      <c r="E439" s="491"/>
      <c r="F439" s="757"/>
      <c r="G439" s="314"/>
      <c r="H439" s="578"/>
      <c r="I439" s="820"/>
      <c r="J439" s="321"/>
      <c r="K439" s="131"/>
    </row>
    <row r="440" spans="1:11" ht="47.25" customHeight="1" x14ac:dyDescent="0.25">
      <c r="A440" s="596"/>
      <c r="B440" s="576"/>
      <c r="C440" s="139"/>
      <c r="D440" s="139"/>
      <c r="E440" s="491"/>
      <c r="F440" s="757"/>
      <c r="G440" s="314"/>
      <c r="H440" s="578"/>
      <c r="I440" s="820"/>
      <c r="J440" s="321"/>
      <c r="K440" s="131"/>
    </row>
    <row r="441" spans="1:11" ht="47.25" customHeight="1" x14ac:dyDescent="0.25">
      <c r="A441" s="596"/>
      <c r="B441" s="576"/>
      <c r="C441" s="139"/>
      <c r="D441" s="139"/>
      <c r="E441" s="491"/>
      <c r="F441" s="757"/>
      <c r="G441" s="314"/>
      <c r="H441" s="578"/>
      <c r="I441" s="820"/>
      <c r="J441" s="321"/>
      <c r="K441" s="131"/>
    </row>
    <row r="442" spans="1:11" ht="47.25" customHeight="1" x14ac:dyDescent="0.25">
      <c r="A442" s="596"/>
      <c r="B442" s="576"/>
      <c r="C442" s="139"/>
      <c r="D442" s="583"/>
      <c r="E442" s="491"/>
      <c r="F442" s="757"/>
      <c r="G442" s="314"/>
      <c r="H442" s="578"/>
      <c r="I442" s="820"/>
      <c r="J442" s="321"/>
      <c r="K442" s="131"/>
    </row>
    <row r="443" spans="1:11" ht="47.25" customHeight="1" x14ac:dyDescent="0.25">
      <c r="A443" s="596"/>
      <c r="B443" s="576"/>
      <c r="C443" s="139"/>
      <c r="D443" s="139"/>
      <c r="E443" s="491"/>
      <c r="F443" s="757"/>
      <c r="G443" s="314"/>
      <c r="H443" s="578"/>
      <c r="I443" s="820"/>
      <c r="J443" s="321"/>
      <c r="K443" s="131"/>
    </row>
    <row r="444" spans="1:11" ht="21" customHeight="1" thickBot="1" x14ac:dyDescent="0.3">
      <c r="A444" s="596"/>
      <c r="B444" s="585"/>
      <c r="C444" s="314"/>
      <c r="D444" s="637"/>
      <c r="E444" s="492"/>
      <c r="F444" s="579"/>
      <c r="G444" s="314"/>
      <c r="H444" s="579"/>
      <c r="I444" s="821"/>
      <c r="J444" s="321"/>
      <c r="K444" s="279"/>
    </row>
    <row r="445" spans="1:11" ht="19.5" thickBot="1" x14ac:dyDescent="0.35">
      <c r="A445" s="178" t="s">
        <v>109</v>
      </c>
      <c r="B445" s="188"/>
      <c r="C445" s="185"/>
      <c r="D445" s="190"/>
      <c r="E445" s="81">
        <f>SUM(E418:E443)</f>
        <v>0</v>
      </c>
      <c r="F445" s="756"/>
      <c r="G445" s="185"/>
      <c r="H445" s="186"/>
      <c r="I445" s="835"/>
      <c r="J445" s="164"/>
    </row>
    <row r="446" spans="1:11" ht="19.5" thickBot="1" x14ac:dyDescent="0.3">
      <c r="A446" s="189"/>
      <c r="B446" s="187"/>
      <c r="C446" s="185"/>
      <c r="D446" s="185"/>
      <c r="E446" s="191"/>
      <c r="F446" s="755"/>
      <c r="G446" s="185"/>
      <c r="H446" s="186"/>
      <c r="I446" s="836"/>
      <c r="J446" s="164"/>
    </row>
    <row r="447" spans="1:11" ht="19.5" thickBot="1" x14ac:dyDescent="0.3">
      <c r="A447" s="966" t="s">
        <v>123</v>
      </c>
      <c r="B447" s="967"/>
      <c r="C447" s="967"/>
      <c r="D447" s="988"/>
      <c r="E447" s="967"/>
      <c r="F447" s="967"/>
      <c r="G447" s="967"/>
      <c r="H447" s="967"/>
      <c r="I447" s="967"/>
      <c r="J447" s="968"/>
    </row>
    <row r="448" spans="1:11" x14ac:dyDescent="0.25">
      <c r="A448" s="595"/>
      <c r="B448" s="576"/>
      <c r="C448" s="139"/>
      <c r="D448" s="583"/>
      <c r="E448" s="491"/>
      <c r="F448" s="140"/>
      <c r="G448" s="139"/>
      <c r="H448" s="578"/>
      <c r="I448" s="820"/>
      <c r="J448" s="166"/>
      <c r="K448" s="581"/>
    </row>
    <row r="449" spans="1:11" x14ac:dyDescent="0.25">
      <c r="A449" s="595"/>
      <c r="B449" s="576"/>
      <c r="C449" s="139"/>
      <c r="D449" s="583"/>
      <c r="E449" s="491"/>
      <c r="F449" s="140"/>
      <c r="G449" s="139"/>
      <c r="H449" s="578"/>
      <c r="I449" s="820"/>
      <c r="J449" s="166"/>
      <c r="K449" s="661"/>
    </row>
    <row r="450" spans="1:11" x14ac:dyDescent="0.25">
      <c r="A450" s="595"/>
      <c r="B450" s="576"/>
      <c r="C450" s="139"/>
      <c r="D450" s="577"/>
      <c r="E450" s="491"/>
      <c r="F450" s="140"/>
      <c r="G450" s="139"/>
      <c r="H450" s="578"/>
      <c r="I450" s="820"/>
      <c r="J450" s="166"/>
      <c r="K450" s="607"/>
    </row>
    <row r="451" spans="1:11" x14ac:dyDescent="0.25">
      <c r="A451" s="595"/>
      <c r="B451" s="576"/>
      <c r="C451" s="139"/>
      <c r="D451" s="577"/>
      <c r="E451" s="491"/>
      <c r="F451" s="140"/>
      <c r="G451" s="139"/>
      <c r="H451" s="578"/>
      <c r="I451" s="820"/>
      <c r="J451" s="166"/>
      <c r="K451" s="607"/>
    </row>
    <row r="452" spans="1:11" x14ac:dyDescent="0.25">
      <c r="A452" s="595"/>
      <c r="B452" s="576"/>
      <c r="C452" s="139"/>
      <c r="D452" s="139"/>
      <c r="E452" s="491"/>
      <c r="F452" s="140"/>
      <c r="G452" s="139"/>
      <c r="H452" s="578"/>
      <c r="I452" s="820"/>
      <c r="J452" s="166"/>
      <c r="K452" s="607"/>
    </row>
    <row r="453" spans="1:11" x14ac:dyDescent="0.25">
      <c r="A453" s="595"/>
      <c r="B453" s="576"/>
      <c r="C453" s="139"/>
      <c r="D453" s="139"/>
      <c r="E453" s="491"/>
      <c r="F453" s="140"/>
      <c r="G453" s="139"/>
      <c r="H453" s="578"/>
      <c r="I453" s="820"/>
      <c r="J453" s="166"/>
      <c r="K453" s="607"/>
    </row>
    <row r="454" spans="1:11" x14ac:dyDescent="0.25">
      <c r="A454" s="595"/>
      <c r="B454" s="576"/>
      <c r="C454" s="139"/>
      <c r="D454" s="583"/>
      <c r="E454" s="491"/>
      <c r="F454" s="140"/>
      <c r="G454" s="139"/>
      <c r="H454" s="578"/>
      <c r="I454" s="820"/>
      <c r="J454" s="166"/>
      <c r="K454" s="607"/>
    </row>
    <row r="455" spans="1:11" x14ac:dyDescent="0.25">
      <c r="A455" s="595"/>
      <c r="B455" s="576"/>
      <c r="C455" s="139"/>
      <c r="D455" s="139"/>
      <c r="E455" s="491"/>
      <c r="F455" s="140"/>
      <c r="G455" s="139"/>
      <c r="H455" s="578"/>
      <c r="I455" s="820"/>
      <c r="J455" s="166"/>
      <c r="K455" s="607"/>
    </row>
    <row r="456" spans="1:11" x14ac:dyDescent="0.25">
      <c r="A456" s="595"/>
      <c r="B456" s="576"/>
      <c r="C456" s="139"/>
      <c r="D456" s="139"/>
      <c r="E456" s="491"/>
      <c r="F456" s="140"/>
      <c r="G456" s="139"/>
      <c r="H456" s="578"/>
      <c r="I456" s="820"/>
      <c r="J456" s="166"/>
      <c r="K456" s="607"/>
    </row>
    <row r="457" spans="1:11" x14ac:dyDescent="0.25">
      <c r="A457" s="595"/>
      <c r="B457" s="576" t="s">
        <v>74</v>
      </c>
      <c r="C457" s="139" t="s">
        <v>74</v>
      </c>
      <c r="D457" s="583" t="s">
        <v>74</v>
      </c>
      <c r="E457" s="491" t="s">
        <v>74</v>
      </c>
      <c r="F457" s="140"/>
      <c r="G457" s="139"/>
      <c r="H457" s="578"/>
      <c r="I457" s="820" t="s">
        <v>74</v>
      </c>
      <c r="J457" s="166"/>
      <c r="K457" s="607"/>
    </row>
    <row r="458" spans="1:11" x14ac:dyDescent="0.25">
      <c r="A458" s="595"/>
      <c r="B458" s="576" t="s">
        <v>104</v>
      </c>
      <c r="C458" s="139" t="s">
        <v>74</v>
      </c>
      <c r="D458" s="583" t="s">
        <v>74</v>
      </c>
      <c r="E458" s="491" t="s">
        <v>74</v>
      </c>
      <c r="F458" s="140"/>
      <c r="G458" s="139"/>
      <c r="H458" s="578"/>
      <c r="I458" s="820" t="s">
        <v>74</v>
      </c>
      <c r="J458" s="166"/>
      <c r="K458" s="607"/>
    </row>
    <row r="459" spans="1:11" x14ac:dyDescent="0.25">
      <c r="A459" s="595"/>
      <c r="B459" s="576" t="s">
        <v>74</v>
      </c>
      <c r="C459" s="139" t="s">
        <v>74</v>
      </c>
      <c r="D459" s="583" t="s">
        <v>74</v>
      </c>
      <c r="E459" s="491" t="s">
        <v>74</v>
      </c>
      <c r="F459" s="140"/>
      <c r="G459" s="139"/>
      <c r="H459" s="578"/>
      <c r="I459" s="820" t="s">
        <v>74</v>
      </c>
      <c r="J459" s="166"/>
      <c r="K459" s="607"/>
    </row>
    <row r="460" spans="1:11" x14ac:dyDescent="0.25">
      <c r="A460" s="595"/>
      <c r="B460" s="576" t="s">
        <v>74</v>
      </c>
      <c r="C460" s="139" t="s">
        <v>74</v>
      </c>
      <c r="D460" s="139" t="s">
        <v>74</v>
      </c>
      <c r="E460" s="491" t="s">
        <v>74</v>
      </c>
      <c r="F460" s="140"/>
      <c r="G460" s="139"/>
      <c r="H460" s="578"/>
      <c r="I460" s="820" t="s">
        <v>74</v>
      </c>
      <c r="J460" s="166"/>
      <c r="K460" s="582"/>
    </row>
    <row r="461" spans="1:11" ht="18.95" customHeight="1" thickBot="1" x14ac:dyDescent="0.3">
      <c r="A461" s="596"/>
      <c r="B461" s="576"/>
      <c r="C461" s="139"/>
      <c r="D461" s="139"/>
      <c r="E461" s="492"/>
      <c r="F461" s="140"/>
      <c r="G461" s="139"/>
      <c r="H461" s="578"/>
      <c r="I461" s="820" t="s">
        <v>74</v>
      </c>
      <c r="J461" s="166"/>
      <c r="K461" s="608"/>
    </row>
    <row r="462" spans="1:11" ht="19.5" thickBot="1" x14ac:dyDescent="0.35">
      <c r="A462" s="193" t="s">
        <v>110</v>
      </c>
      <c r="B462" s="192"/>
      <c r="C462" s="138"/>
      <c r="D462" s="151"/>
      <c r="E462" s="194">
        <f>SUM(E448:E460)</f>
        <v>0</v>
      </c>
      <c r="F462" s="78"/>
    </row>
    <row r="463" spans="1:11" ht="19.5" thickBot="1" x14ac:dyDescent="0.3">
      <c r="A463" s="189"/>
      <c r="B463" s="184"/>
      <c r="C463" s="185"/>
      <c r="D463" s="185"/>
      <c r="E463" s="191"/>
      <c r="F463" s="755"/>
      <c r="G463" s="185"/>
      <c r="H463" s="186"/>
      <c r="I463" s="826"/>
      <c r="J463" s="164"/>
    </row>
    <row r="464" spans="1:11" ht="19.5" thickBot="1" x14ac:dyDescent="0.3">
      <c r="A464" s="1170" t="s">
        <v>124</v>
      </c>
      <c r="B464" s="1171"/>
      <c r="C464" s="1171"/>
      <c r="D464" s="1171"/>
      <c r="E464" s="1171"/>
      <c r="F464" s="1171"/>
      <c r="G464" s="1171"/>
      <c r="H464" s="1171"/>
      <c r="I464" s="1171"/>
      <c r="J464" s="1172"/>
    </row>
    <row r="465" spans="1:10" x14ac:dyDescent="0.25">
      <c r="A465" s="638"/>
      <c r="B465" s="587"/>
      <c r="C465" s="588"/>
      <c r="D465" s="198"/>
      <c r="E465" s="639"/>
      <c r="F465" s="323"/>
      <c r="G465" s="198"/>
      <c r="H465" s="588"/>
      <c r="I465" s="829"/>
      <c r="J465" s="640"/>
    </row>
    <row r="466" spans="1:10" x14ac:dyDescent="0.25">
      <c r="A466" s="638"/>
      <c r="B466" s="230"/>
      <c r="C466" s="230"/>
      <c r="D466" s="230"/>
      <c r="E466" s="230"/>
      <c r="F466" s="230"/>
      <c r="G466" s="230"/>
      <c r="H466" s="230"/>
      <c r="I466" s="837"/>
      <c r="J466" s="783"/>
    </row>
    <row r="467" spans="1:10" ht="19.5" thickBot="1" x14ac:dyDescent="0.3">
      <c r="A467" s="638"/>
      <c r="B467" s="576"/>
      <c r="C467" s="578"/>
      <c r="D467" s="139"/>
      <c r="E467" s="620"/>
      <c r="F467" s="140"/>
      <c r="G467" s="139"/>
      <c r="H467" s="578"/>
      <c r="I467" s="838"/>
      <c r="J467" s="650"/>
    </row>
    <row r="468" spans="1:10" ht="19.5" thickBot="1" x14ac:dyDescent="0.35">
      <c r="A468" s="207" t="s">
        <v>125</v>
      </c>
      <c r="B468" s="291"/>
      <c r="C468" s="303"/>
      <c r="D468" s="151"/>
      <c r="E468" s="194">
        <f>SUM(E465:E467)</f>
        <v>0</v>
      </c>
      <c r="F468" s="231"/>
      <c r="G468" s="29"/>
      <c r="H468" s="31"/>
      <c r="I468" s="824"/>
      <c r="J468" s="165"/>
    </row>
    <row r="469" spans="1:10" ht="19.5" thickBot="1" x14ac:dyDescent="0.35">
      <c r="A469" s="207" t="s">
        <v>144</v>
      </c>
      <c r="B469" s="389" t="s">
        <v>74</v>
      </c>
      <c r="C469" s="302" t="s">
        <v>74</v>
      </c>
      <c r="D469" s="322" t="s">
        <v>74</v>
      </c>
      <c r="E469" s="194">
        <f>SUMIFS(E448:E461,K448:K461,"uncashed")</f>
        <v>0</v>
      </c>
      <c r="F469" s="78"/>
    </row>
    <row r="470" spans="1:10" ht="19.5" thickBot="1" x14ac:dyDescent="0.35">
      <c r="A470" s="418" t="s">
        <v>327</v>
      </c>
      <c r="B470" s="291"/>
      <c r="C470" s="303"/>
      <c r="D470" s="151"/>
      <c r="E470" s="562">
        <f>SUM(E334:E336)</f>
        <v>0</v>
      </c>
      <c r="F470" s="78"/>
    </row>
    <row r="471" spans="1:10" ht="19.5" thickBot="1" x14ac:dyDescent="0.35">
      <c r="A471" s="292" t="s">
        <v>331</v>
      </c>
      <c r="B471" s="560"/>
      <c r="C471" s="561"/>
      <c r="D471" s="289"/>
      <c r="E471" s="679">
        <f>SUM(E424:E443)</f>
        <v>0</v>
      </c>
      <c r="F471" s="78"/>
    </row>
    <row r="472" spans="1:10" ht="19.5" thickBot="1" x14ac:dyDescent="0.3">
      <c r="A472" s="1128" t="s">
        <v>598</v>
      </c>
      <c r="B472" s="1129"/>
      <c r="C472" s="1129"/>
      <c r="D472" s="1129"/>
      <c r="E472" s="1129"/>
      <c r="F472" s="1129"/>
      <c r="G472" s="1129"/>
      <c r="H472" s="1129"/>
      <c r="I472" s="1129"/>
      <c r="J472" s="1114"/>
    </row>
    <row r="473" spans="1:10" x14ac:dyDescent="0.25">
      <c r="A473" s="592"/>
      <c r="B473" s="593"/>
      <c r="C473" s="198"/>
      <c r="D473" s="198"/>
      <c r="E473" s="594"/>
      <c r="F473" s="199"/>
      <c r="G473" s="198"/>
      <c r="H473" s="588"/>
      <c r="I473" s="829"/>
      <c r="J473" s="201"/>
    </row>
    <row r="474" spans="1:10" x14ac:dyDescent="0.25">
      <c r="A474" s="595"/>
      <c r="B474" s="577"/>
      <c r="C474" s="139"/>
      <c r="D474" s="139"/>
      <c r="E474" s="491"/>
      <c r="F474" s="140"/>
      <c r="G474" s="139"/>
      <c r="H474" s="578"/>
      <c r="I474" s="820"/>
      <c r="J474" s="166"/>
    </row>
    <row r="475" spans="1:10" ht="19.5" thickBot="1" x14ac:dyDescent="0.3">
      <c r="A475" s="596"/>
      <c r="B475" s="577"/>
      <c r="C475" s="139"/>
      <c r="D475" s="139"/>
      <c r="E475" s="492"/>
      <c r="F475" s="140"/>
      <c r="G475" s="139"/>
      <c r="H475" s="578"/>
      <c r="I475" s="820"/>
      <c r="J475" s="166"/>
    </row>
    <row r="476" spans="1:10" ht="19.5" thickBot="1" x14ac:dyDescent="0.3">
      <c r="A476" s="196" t="s">
        <v>111</v>
      </c>
      <c r="B476" s="195"/>
      <c r="D476" s="77"/>
      <c r="E476" s="81">
        <f>SUM(E473:E474)</f>
        <v>0</v>
      </c>
      <c r="F476" s="78"/>
    </row>
    <row r="477" spans="1:10" ht="19.5" thickBot="1" x14ac:dyDescent="0.3">
      <c r="A477" s="189"/>
      <c r="E477" s="191"/>
    </row>
    <row r="478" spans="1:10" ht="19.5" thickBot="1" x14ac:dyDescent="0.3">
      <c r="A478" s="780" t="s">
        <v>73</v>
      </c>
      <c r="B478" s="195"/>
      <c r="D478" s="77"/>
      <c r="E478" s="81">
        <f>SUM(E462+E470+E476)</f>
        <v>0</v>
      </c>
      <c r="F478" s="78"/>
    </row>
    <row r="479" spans="1:10" ht="19.5" thickBot="1" x14ac:dyDescent="0.3">
      <c r="A479" s="189"/>
      <c r="B479" s="184"/>
      <c r="C479" s="185"/>
      <c r="D479" s="185"/>
      <c r="E479" s="191"/>
      <c r="F479" s="755"/>
      <c r="G479" s="185"/>
      <c r="H479" s="186"/>
      <c r="I479" s="826"/>
      <c r="J479" s="164"/>
    </row>
    <row r="480" spans="1:10" ht="19.5" thickBot="1" x14ac:dyDescent="0.3">
      <c r="A480" s="1128" t="s">
        <v>112</v>
      </c>
      <c r="B480" s="1129"/>
      <c r="C480" s="1129"/>
      <c r="D480" s="1129"/>
      <c r="E480" s="1129"/>
      <c r="F480" s="1129"/>
      <c r="G480" s="1129"/>
      <c r="H480" s="1129"/>
      <c r="I480" s="1129"/>
      <c r="J480" s="1114"/>
    </row>
    <row r="481" spans="1:10" x14ac:dyDescent="0.3">
      <c r="A481" s="641" t="s">
        <v>31</v>
      </c>
      <c r="B481" s="197"/>
      <c r="C481" s="198"/>
      <c r="D481" s="198"/>
      <c r="E481" s="153"/>
      <c r="F481" s="199"/>
      <c r="G481" s="198"/>
      <c r="H481" s="200"/>
      <c r="I481" s="834"/>
      <c r="J481" s="201"/>
    </row>
    <row r="482" spans="1:10" x14ac:dyDescent="0.25">
      <c r="A482" s="625" t="s">
        <v>25</v>
      </c>
      <c r="B482" s="144"/>
      <c r="C482" s="139"/>
      <c r="D482" s="139"/>
      <c r="E482" s="142">
        <f>SUMIF(F418:F475,"Food",E418:E475)</f>
        <v>0</v>
      </c>
      <c r="F482" s="140"/>
      <c r="G482" s="139"/>
      <c r="H482" s="141"/>
      <c r="I482" s="831"/>
      <c r="J482" s="166"/>
    </row>
    <row r="483" spans="1:10" x14ac:dyDescent="0.25">
      <c r="A483" s="626" t="s">
        <v>28</v>
      </c>
      <c r="B483" s="140"/>
      <c r="C483" s="139"/>
      <c r="D483" s="139"/>
      <c r="E483" s="142">
        <f>SUMIF(F418:F475,"Utilities",E418:E475)</f>
        <v>0</v>
      </c>
      <c r="F483" s="140"/>
      <c r="G483" s="139"/>
      <c r="H483" s="141"/>
      <c r="I483" s="831"/>
      <c r="J483" s="166"/>
    </row>
    <row r="484" spans="1:10" x14ac:dyDescent="0.25">
      <c r="A484" s="626" t="s">
        <v>56</v>
      </c>
      <c r="B484" s="140"/>
      <c r="C484" s="139"/>
      <c r="D484" s="139"/>
      <c r="E484" s="142">
        <f>SUMIF(F418:F475,"Shelter / Rent",E418:E475)</f>
        <v>0</v>
      </c>
      <c r="F484" s="140"/>
      <c r="G484" s="139"/>
      <c r="H484" s="141"/>
      <c r="I484" s="831"/>
      <c r="J484" s="166"/>
    </row>
    <row r="485" spans="1:10" x14ac:dyDescent="0.25">
      <c r="A485" s="625" t="s">
        <v>26</v>
      </c>
      <c r="B485" s="144"/>
      <c r="C485" s="139"/>
      <c r="D485" s="139"/>
      <c r="E485" s="142">
        <f>SUMIF(F418:F475,"Medical",E418:E475)</f>
        <v>0</v>
      </c>
      <c r="F485" s="140"/>
      <c r="G485" s="139"/>
      <c r="H485" s="141"/>
      <c r="I485" s="831"/>
      <c r="J485" s="166"/>
    </row>
    <row r="486" spans="1:10" ht="19.5" thickBot="1" x14ac:dyDescent="0.3">
      <c r="A486" s="625" t="s">
        <v>27</v>
      </c>
      <c r="B486" s="144"/>
      <c r="C486" s="139"/>
      <c r="D486" s="139"/>
      <c r="E486" s="150">
        <f>SUMIF(F418:F475,"Other Services",E418:E475)</f>
        <v>0</v>
      </c>
      <c r="F486" s="140"/>
      <c r="G486" s="139"/>
      <c r="H486" s="141"/>
      <c r="I486" s="831"/>
      <c r="J486" s="166"/>
    </row>
    <row r="487" spans="1:10" ht="19.5" thickBot="1" x14ac:dyDescent="0.35">
      <c r="A487" s="330" t="s">
        <v>33</v>
      </c>
      <c r="B487" s="227"/>
      <c r="C487" s="214"/>
      <c r="D487" s="215"/>
      <c r="E487" s="81">
        <f>SUM(E482:E486)</f>
        <v>0</v>
      </c>
      <c r="F487" s="152"/>
      <c r="G487" s="139"/>
      <c r="H487" s="141"/>
      <c r="I487" s="831"/>
      <c r="J487" s="166"/>
    </row>
    <row r="488" spans="1:10" x14ac:dyDescent="0.25">
      <c r="A488" s="145"/>
      <c r="B488" s="138"/>
      <c r="C488" s="139"/>
      <c r="D488" s="139"/>
      <c r="E488" s="153"/>
      <c r="F488" s="140"/>
      <c r="G488" s="139"/>
      <c r="H488" s="141"/>
      <c r="I488" s="831"/>
      <c r="J488" s="166"/>
    </row>
    <row r="489" spans="1:10" x14ac:dyDescent="0.3">
      <c r="A489" s="624" t="s">
        <v>32</v>
      </c>
      <c r="B489" s="144"/>
      <c r="C489" s="139"/>
      <c r="D489" s="139"/>
      <c r="E489" s="142"/>
      <c r="F489" s="140"/>
      <c r="G489" s="139"/>
      <c r="H489" s="141"/>
      <c r="I489" s="831"/>
      <c r="J489" s="166"/>
    </row>
    <row r="490" spans="1:10" x14ac:dyDescent="0.25">
      <c r="A490" s="625" t="s">
        <v>25</v>
      </c>
      <c r="B490" s="144"/>
      <c r="C490" s="139"/>
      <c r="D490" s="139"/>
      <c r="E490" s="142">
        <f>SUMIF(F418:F475,"Food - Parish",E418:E475)</f>
        <v>0</v>
      </c>
      <c r="F490" s="140"/>
      <c r="G490" s="139"/>
      <c r="H490" s="141"/>
      <c r="I490" s="831"/>
      <c r="J490" s="166"/>
    </row>
    <row r="491" spans="1:10" x14ac:dyDescent="0.25">
      <c r="A491" s="626" t="s">
        <v>28</v>
      </c>
      <c r="B491" s="140"/>
      <c r="C491" s="139"/>
      <c r="D491" s="139"/>
      <c r="E491" s="142">
        <f>SUMIF(F418:F475,"Utilities-Parish",E418:E475)</f>
        <v>0</v>
      </c>
      <c r="F491" s="140"/>
      <c r="G491" s="139"/>
      <c r="H491" s="141"/>
      <c r="I491" s="831"/>
      <c r="J491" s="166"/>
    </row>
    <row r="492" spans="1:10" x14ac:dyDescent="0.25">
      <c r="A492" s="626" t="s">
        <v>56</v>
      </c>
      <c r="B492" s="140"/>
      <c r="C492" s="139"/>
      <c r="D492" s="139"/>
      <c r="E492" s="142">
        <f>SUMIF(F418:F475,"Shelter / Rent-Parish",E418:E475)</f>
        <v>0</v>
      </c>
      <c r="F492" s="140"/>
      <c r="G492" s="139"/>
      <c r="H492" s="141"/>
      <c r="I492" s="831"/>
      <c r="J492" s="166"/>
    </row>
    <row r="493" spans="1:10" x14ac:dyDescent="0.25">
      <c r="A493" s="625" t="s">
        <v>26</v>
      </c>
      <c r="B493" s="144"/>
      <c r="C493" s="139"/>
      <c r="D493" s="139"/>
      <c r="E493" s="142">
        <f>SUMIF(F418:F475,"Medical-Parish",E418:E475)</f>
        <v>0</v>
      </c>
      <c r="F493" s="140"/>
      <c r="G493" s="139"/>
      <c r="H493" s="141"/>
      <c r="I493" s="831"/>
      <c r="J493" s="166"/>
    </row>
    <row r="494" spans="1:10" ht="19.5" thickBot="1" x14ac:dyDescent="0.3">
      <c r="A494" s="625" t="s">
        <v>27</v>
      </c>
      <c r="B494" s="144"/>
      <c r="C494" s="139"/>
      <c r="D494" s="139"/>
      <c r="E494" s="150">
        <f>SUMIF(F418:F475,"Other Services-Parish",E418:E475)</f>
        <v>0</v>
      </c>
      <c r="F494" s="140"/>
      <c r="G494" s="139"/>
      <c r="H494" s="141"/>
      <c r="I494" s="831"/>
      <c r="J494" s="166"/>
    </row>
    <row r="495" spans="1:10" ht="19.5" thickBot="1" x14ac:dyDescent="0.35">
      <c r="A495" s="330" t="s">
        <v>34</v>
      </c>
      <c r="B495" s="227"/>
      <c r="C495" s="214"/>
      <c r="D495" s="215"/>
      <c r="E495" s="81">
        <f>SUM(E490:E494)</f>
        <v>0</v>
      </c>
      <c r="F495" s="152"/>
      <c r="G495" s="139"/>
      <c r="H495" s="141"/>
      <c r="I495" s="831"/>
      <c r="J495" s="166"/>
    </row>
    <row r="496" spans="1:10" x14ac:dyDescent="0.25">
      <c r="A496" s="146"/>
      <c r="B496" s="129"/>
      <c r="C496" s="139"/>
      <c r="D496" s="139"/>
      <c r="E496" s="153"/>
      <c r="F496" s="140"/>
      <c r="G496" s="139"/>
      <c r="H496" s="141"/>
      <c r="I496" s="831"/>
      <c r="J496" s="166"/>
    </row>
    <row r="497" spans="1:10" x14ac:dyDescent="0.3">
      <c r="A497" s="228" t="s">
        <v>372</v>
      </c>
      <c r="B497" s="147"/>
      <c r="C497" s="139"/>
      <c r="D497" s="139"/>
      <c r="E497" s="142"/>
      <c r="F497" s="140"/>
      <c r="G497" s="139"/>
      <c r="H497" s="141"/>
      <c r="I497" s="831"/>
      <c r="J497" s="166"/>
    </row>
    <row r="498" spans="1:10" x14ac:dyDescent="0.25">
      <c r="A498" s="518" t="s">
        <v>392</v>
      </c>
      <c r="B498" s="148"/>
      <c r="C498" s="139"/>
      <c r="D498" s="139"/>
      <c r="E498" s="142">
        <f>SUMIF(F418:F475,"Operating Expenses - Pantry Supplies",E418:E475)</f>
        <v>0</v>
      </c>
      <c r="F498" s="140"/>
      <c r="G498" s="139"/>
      <c r="H498" s="141"/>
      <c r="I498" s="831"/>
      <c r="J498" s="166"/>
    </row>
    <row r="499" spans="1:10" x14ac:dyDescent="0.25">
      <c r="A499" s="518" t="s">
        <v>389</v>
      </c>
      <c r="B499" s="148"/>
      <c r="C499" s="139"/>
      <c r="D499" s="139"/>
      <c r="E499" s="142">
        <f>SUMIF(F418:F475,"Operating Expenses - Professional Fees",E418:E475)</f>
        <v>0</v>
      </c>
      <c r="F499" s="140"/>
      <c r="G499" s="139"/>
      <c r="H499" s="141"/>
      <c r="I499" s="831"/>
      <c r="J499" s="166"/>
    </row>
    <row r="500" spans="1:10" ht="32.25" customHeight="1" x14ac:dyDescent="0.25">
      <c r="A500" s="518" t="s">
        <v>395</v>
      </c>
      <c r="B500" s="148"/>
      <c r="C500" s="139"/>
      <c r="D500" s="139"/>
      <c r="E500" s="142">
        <f>SUMIF(F418:F475,"Operating Expenses - Rent, Utilities, and Maintenance",E418:E475)</f>
        <v>0</v>
      </c>
      <c r="F500" s="140"/>
      <c r="G500" s="139"/>
      <c r="H500" s="141"/>
      <c r="I500" s="831"/>
      <c r="J500" s="166"/>
    </row>
    <row r="501" spans="1:10" ht="31.5" x14ac:dyDescent="0.25">
      <c r="A501" s="518" t="s">
        <v>391</v>
      </c>
      <c r="B501" s="148"/>
      <c r="C501" s="139"/>
      <c r="D501" s="139"/>
      <c r="E501" s="142">
        <f>SUMIF(F418:F475,"Operating Expenses - Printing, Publications, postage, and shipping",E418:E475)</f>
        <v>0</v>
      </c>
      <c r="F501" s="140"/>
      <c r="G501" s="139"/>
      <c r="H501" s="141"/>
      <c r="I501" s="831"/>
      <c r="J501" s="166"/>
    </row>
    <row r="502" spans="1:10" ht="31.5" x14ac:dyDescent="0.25">
      <c r="A502" s="628" t="s">
        <v>36</v>
      </c>
      <c r="B502" s="148"/>
      <c r="C502" s="139"/>
      <c r="D502" s="139"/>
      <c r="E502" s="142">
        <f>SUMIF(F418:F475,"Operating Expenses (Fundraising / Special Events)",E418:E475)</f>
        <v>0</v>
      </c>
      <c r="F502" s="140"/>
      <c r="G502" s="139"/>
      <c r="H502" s="141"/>
      <c r="I502" s="831"/>
      <c r="J502" s="166"/>
    </row>
    <row r="503" spans="1:10" ht="19.5" thickBot="1" x14ac:dyDescent="0.3">
      <c r="A503" s="628" t="s">
        <v>37</v>
      </c>
      <c r="B503" s="148"/>
      <c r="C503" s="139"/>
      <c r="D503" s="139"/>
      <c r="E503" s="150">
        <f>SUMIF(F418:F475, "Operating Expenses (Other)",E418:E475)</f>
        <v>0</v>
      </c>
      <c r="F503" s="140"/>
      <c r="G503" s="139"/>
      <c r="H503" s="141"/>
      <c r="I503" s="831"/>
      <c r="J503" s="166"/>
    </row>
    <row r="504" spans="1:10" ht="19.5" thickBot="1" x14ac:dyDescent="0.3">
      <c r="A504" s="329" t="s">
        <v>38</v>
      </c>
      <c r="B504" s="230"/>
      <c r="C504" s="214"/>
      <c r="D504" s="215"/>
      <c r="E504" s="81">
        <f>SUM(E498:E503)</f>
        <v>0</v>
      </c>
      <c r="F504" s="152"/>
      <c r="G504" s="139"/>
      <c r="H504" s="141"/>
      <c r="I504" s="831"/>
      <c r="J504" s="166"/>
    </row>
    <row r="505" spans="1:10" x14ac:dyDescent="0.25">
      <c r="A505" s="149"/>
      <c r="B505" s="147"/>
      <c r="C505" s="139"/>
      <c r="D505" s="139"/>
      <c r="E505" s="317"/>
      <c r="F505" s="140"/>
      <c r="G505" s="139"/>
      <c r="H505" s="141"/>
      <c r="I505" s="831"/>
      <c r="J505" s="166"/>
    </row>
    <row r="506" spans="1:10" x14ac:dyDescent="0.25">
      <c r="A506" s="329" t="s">
        <v>126</v>
      </c>
      <c r="B506" s="147"/>
      <c r="C506" s="139"/>
      <c r="D506" s="151"/>
      <c r="E506" s="202"/>
      <c r="F506" s="140"/>
      <c r="G506" s="139"/>
      <c r="H506" s="141"/>
      <c r="I506" s="831"/>
      <c r="J506" s="166"/>
    </row>
    <row r="507" spans="1:10" x14ac:dyDescent="0.25">
      <c r="A507" s="489" t="s">
        <v>333</v>
      </c>
      <c r="B507" s="147"/>
      <c r="C507" s="139"/>
      <c r="D507" s="151"/>
      <c r="E507" s="491">
        <f>SUMIF(F418:F475, "Baby Closet - Supplies",E418:E475)</f>
        <v>0</v>
      </c>
      <c r="F507" s="140"/>
      <c r="G507" s="139"/>
      <c r="H507" s="141"/>
      <c r="I507" s="831"/>
      <c r="J507" s="166"/>
    </row>
    <row r="508" spans="1:10" ht="19.5" thickBot="1" x14ac:dyDescent="0.3">
      <c r="A508" s="489" t="s">
        <v>335</v>
      </c>
      <c r="B508" s="147"/>
      <c r="C508" s="139"/>
      <c r="D508" s="151"/>
      <c r="E508" s="493">
        <f>SUMIF(F418:F475, "Baby Closet - Assistance",E418:E475)</f>
        <v>0</v>
      </c>
      <c r="F508" s="140"/>
      <c r="G508" s="139"/>
      <c r="H508" s="141"/>
      <c r="I508" s="831"/>
      <c r="J508" s="166"/>
    </row>
    <row r="509" spans="1:10" ht="19.5" thickBot="1" x14ac:dyDescent="0.3">
      <c r="A509" s="327" t="s">
        <v>127</v>
      </c>
      <c r="B509" s="208"/>
      <c r="C509" s="314"/>
      <c r="D509" s="315"/>
      <c r="E509" s="19">
        <f>SUM(E507:E508)</f>
        <v>0</v>
      </c>
      <c r="F509" s="140"/>
      <c r="G509" s="139"/>
      <c r="H509" s="141"/>
      <c r="I509" s="831"/>
      <c r="J509" s="166"/>
    </row>
    <row r="510" spans="1:10" ht="19.5" thickBot="1" x14ac:dyDescent="0.3">
      <c r="A510" s="149"/>
      <c r="B510" s="147"/>
      <c r="C510" s="139"/>
      <c r="D510" s="139"/>
      <c r="E510" s="202"/>
      <c r="F510" s="140"/>
      <c r="G510" s="139"/>
      <c r="H510" s="141"/>
      <c r="I510" s="831"/>
      <c r="J510" s="166"/>
    </row>
    <row r="511" spans="1:10" ht="19.5" thickBot="1" x14ac:dyDescent="0.3">
      <c r="A511" s="328" t="s">
        <v>73</v>
      </c>
      <c r="B511" s="138"/>
      <c r="C511" s="139"/>
      <c r="D511" s="151"/>
      <c r="E511" s="19">
        <f>E487+E495+E504</f>
        <v>0</v>
      </c>
      <c r="F511" s="140"/>
      <c r="G511" s="139"/>
      <c r="H511" s="141"/>
      <c r="I511" s="831"/>
      <c r="J511" s="167"/>
    </row>
    <row r="512" spans="1:10" ht="19.5" thickBot="1" x14ac:dyDescent="0.3">
      <c r="A512" s="784"/>
      <c r="B512" s="785"/>
      <c r="C512" s="314"/>
      <c r="D512" s="314"/>
      <c r="E512" s="150"/>
      <c r="F512" s="757"/>
      <c r="G512" s="314"/>
      <c r="H512" s="320"/>
      <c r="I512" s="832"/>
      <c r="J512" s="321"/>
    </row>
    <row r="513" spans="1:11" ht="19.5" thickBot="1" x14ac:dyDescent="0.3">
      <c r="A513" s="1128" t="s">
        <v>624</v>
      </c>
      <c r="B513" s="1129"/>
      <c r="C513" s="1129"/>
      <c r="D513" s="1129"/>
      <c r="E513" s="1129"/>
      <c r="F513" s="1129"/>
      <c r="G513" s="1129"/>
      <c r="H513" s="1129"/>
      <c r="I513" s="1129"/>
      <c r="J513" s="1129"/>
      <c r="K513" s="1114"/>
    </row>
    <row r="514" spans="1:11" ht="19.5" thickBot="1" x14ac:dyDescent="0.3">
      <c r="A514" s="1173"/>
      <c r="B514" s="1174"/>
      <c r="C514" s="1174"/>
      <c r="D514" s="1174"/>
      <c r="E514" s="1174"/>
      <c r="F514" s="1174"/>
      <c r="G514" s="1174"/>
      <c r="H514" s="1174"/>
      <c r="I514" s="1174"/>
      <c r="J514" s="1174"/>
      <c r="K514" s="1174"/>
    </row>
    <row r="515" spans="1:11" ht="19.5" thickBot="1" x14ac:dyDescent="0.3">
      <c r="A515" s="1163" t="s">
        <v>637</v>
      </c>
      <c r="B515" s="1164"/>
      <c r="C515" s="1164"/>
      <c r="D515" s="1164"/>
      <c r="E515" s="1164"/>
      <c r="F515" s="1164"/>
      <c r="G515" s="1164"/>
      <c r="H515" s="1164"/>
      <c r="I515" s="1164"/>
      <c r="J515" s="1164"/>
      <c r="K515" s="1165"/>
    </row>
    <row r="516" spans="1:11" ht="19.5" thickBot="1" x14ac:dyDescent="0.3">
      <c r="A516" s="1166" t="s">
        <v>108</v>
      </c>
      <c r="B516" s="1167"/>
      <c r="C516" s="1167"/>
      <c r="D516" s="1167"/>
      <c r="E516" s="1167"/>
      <c r="F516" s="1167"/>
      <c r="G516" s="1167"/>
      <c r="H516" s="1167"/>
      <c r="I516" s="1167"/>
      <c r="J516" s="1167"/>
      <c r="K516" s="1168"/>
    </row>
    <row r="517" spans="1:11" x14ac:dyDescent="0.25">
      <c r="A517" s="592"/>
      <c r="B517" s="1011"/>
      <c r="C517" s="198"/>
      <c r="D517" s="1011"/>
      <c r="E517" s="594"/>
      <c r="F517" s="1012"/>
      <c r="G517" s="1013"/>
      <c r="H517" s="1011"/>
      <c r="I517" s="1015"/>
      <c r="J517" s="1014"/>
      <c r="K517" s="661"/>
    </row>
    <row r="518" spans="1:11" x14ac:dyDescent="0.25">
      <c r="A518" s="595"/>
      <c r="B518" s="622"/>
      <c r="C518" s="139"/>
      <c r="D518" s="577"/>
      <c r="E518" s="491"/>
      <c r="F518" s="757"/>
      <c r="G518" s="314"/>
      <c r="H518" s="643"/>
      <c r="I518" s="643"/>
      <c r="J518" s="321"/>
      <c r="K518" s="607"/>
    </row>
    <row r="519" spans="1:11" x14ac:dyDescent="0.25">
      <c r="A519" s="595"/>
      <c r="B519" s="622"/>
      <c r="C519" s="139"/>
      <c r="D519" s="577"/>
      <c r="E519" s="491"/>
      <c r="F519" s="757"/>
      <c r="G519" s="314"/>
      <c r="H519" s="643"/>
      <c r="I519" s="643"/>
      <c r="J519" s="321"/>
      <c r="K519" s="607"/>
    </row>
    <row r="520" spans="1:11" x14ac:dyDescent="0.25">
      <c r="A520" s="595"/>
      <c r="B520" s="576"/>
      <c r="C520" s="139"/>
      <c r="D520" s="583"/>
      <c r="E520" s="491"/>
      <c r="F520" s="757"/>
      <c r="G520" s="314"/>
      <c r="H520" s="578"/>
      <c r="I520" s="578"/>
      <c r="J520" s="321"/>
      <c r="K520" s="131"/>
    </row>
    <row r="521" spans="1:11" x14ac:dyDescent="0.25">
      <c r="A521" s="595"/>
      <c r="B521" s="576"/>
      <c r="C521" s="139"/>
      <c r="D521" s="583"/>
      <c r="E521" s="491"/>
      <c r="F521" s="757"/>
      <c r="G521" s="314"/>
      <c r="H521" s="578"/>
      <c r="I521" s="820"/>
      <c r="J521" s="321"/>
      <c r="K521" s="131"/>
    </row>
    <row r="522" spans="1:11" x14ac:dyDescent="0.25">
      <c r="A522" s="595"/>
      <c r="B522" s="576"/>
      <c r="C522" s="139"/>
      <c r="D522" s="583"/>
      <c r="E522" s="491"/>
      <c r="F522" s="757"/>
      <c r="G522" s="314"/>
      <c r="H522" s="578"/>
      <c r="I522" s="820"/>
      <c r="J522" s="321"/>
      <c r="K522" s="131"/>
    </row>
    <row r="523" spans="1:11" x14ac:dyDescent="0.25">
      <c r="A523" s="595"/>
      <c r="B523" s="576"/>
      <c r="C523" s="139"/>
      <c r="D523" s="139"/>
      <c r="E523" s="491"/>
      <c r="F523" s="757"/>
      <c r="G523" s="314"/>
      <c r="H523" s="578"/>
      <c r="I523" s="820"/>
      <c r="J523" s="321"/>
      <c r="K523" s="131"/>
    </row>
    <row r="524" spans="1:11" x14ac:dyDescent="0.25">
      <c r="A524" s="595"/>
      <c r="B524" s="576"/>
      <c r="C524" s="139"/>
      <c r="D524" s="583"/>
      <c r="E524" s="491"/>
      <c r="F524" s="757"/>
      <c r="G524" s="314"/>
      <c r="H524" s="578"/>
      <c r="I524" s="820"/>
      <c r="J524" s="321"/>
      <c r="K524" s="131"/>
    </row>
    <row r="525" spans="1:11" x14ac:dyDescent="0.25">
      <c r="A525" s="595"/>
      <c r="B525" s="576"/>
      <c r="C525" s="139"/>
      <c r="D525" s="139"/>
      <c r="E525" s="491"/>
      <c r="F525" s="757"/>
      <c r="G525" s="314"/>
      <c r="H525" s="578"/>
      <c r="I525" s="820"/>
      <c r="J525" s="321"/>
      <c r="K525" s="131"/>
    </row>
    <row r="526" spans="1:11" x14ac:dyDescent="0.25">
      <c r="A526" s="595"/>
      <c r="B526" s="576"/>
      <c r="C526" s="139"/>
      <c r="D526" s="139"/>
      <c r="E526" s="491"/>
      <c r="F526" s="757"/>
      <c r="G526" s="314"/>
      <c r="H526" s="578"/>
      <c r="I526" s="820"/>
      <c r="J526" s="321"/>
      <c r="K526" s="131"/>
    </row>
    <row r="527" spans="1:11" x14ac:dyDescent="0.25">
      <c r="A527" s="596"/>
      <c r="B527" s="576"/>
      <c r="C527" s="139"/>
      <c r="D527" s="139"/>
      <c r="E527" s="491"/>
      <c r="F527" s="757"/>
      <c r="G527" s="314"/>
      <c r="H527" s="578"/>
      <c r="I527" s="820"/>
      <c r="J527" s="321"/>
      <c r="K527" s="131"/>
    </row>
    <row r="528" spans="1:11" ht="31.5" customHeight="1" x14ac:dyDescent="0.25">
      <c r="A528" s="596"/>
      <c r="B528" s="576"/>
      <c r="C528" s="139"/>
      <c r="D528" s="583"/>
      <c r="E528" s="491"/>
      <c r="F528" s="757"/>
      <c r="G528" s="314"/>
      <c r="H528" s="578"/>
      <c r="I528" s="820"/>
      <c r="J528" s="321"/>
      <c r="K528" s="131"/>
    </row>
    <row r="529" spans="1:12" ht="45" customHeight="1" x14ac:dyDescent="0.25">
      <c r="A529" s="596"/>
      <c r="B529" s="576"/>
      <c r="C529" s="139"/>
      <c r="D529" s="583"/>
      <c r="E529" s="491"/>
      <c r="F529" s="757"/>
      <c r="G529" s="314"/>
      <c r="H529" s="578"/>
      <c r="I529" s="820"/>
      <c r="J529" s="321"/>
      <c r="K529" s="131"/>
    </row>
    <row r="530" spans="1:12" ht="47.25" customHeight="1" x14ac:dyDescent="0.25">
      <c r="A530" s="596"/>
      <c r="B530" s="576"/>
      <c r="C530" s="139"/>
      <c r="D530" s="583"/>
      <c r="E530" s="491"/>
      <c r="F530" s="757"/>
      <c r="G530" s="314"/>
      <c r="H530" s="578"/>
      <c r="I530" s="820"/>
      <c r="J530" s="321"/>
      <c r="K530" s="131"/>
    </row>
    <row r="531" spans="1:12" x14ac:dyDescent="0.25">
      <c r="A531" s="596"/>
      <c r="B531" s="576"/>
      <c r="C531" s="139"/>
      <c r="D531" s="139"/>
      <c r="E531" s="491"/>
      <c r="F531" s="757"/>
      <c r="G531" s="314"/>
      <c r="H531" s="578"/>
      <c r="I531" s="820"/>
      <c r="J531" s="321"/>
      <c r="K531" s="131"/>
    </row>
    <row r="532" spans="1:12" x14ac:dyDescent="0.25">
      <c r="A532" s="596"/>
      <c r="B532" s="576"/>
      <c r="C532" s="139"/>
      <c r="D532" s="583"/>
      <c r="E532" s="491"/>
      <c r="F532" s="757"/>
      <c r="G532" s="314"/>
      <c r="H532" s="578"/>
      <c r="I532" s="820"/>
      <c r="J532" s="321"/>
      <c r="K532" s="131"/>
    </row>
    <row r="533" spans="1:12" x14ac:dyDescent="0.25">
      <c r="A533" s="596"/>
      <c r="B533" s="576"/>
      <c r="C533" s="139"/>
      <c r="D533" s="139"/>
      <c r="E533" s="491"/>
      <c r="F533" s="757"/>
      <c r="G533" s="314"/>
      <c r="H533" s="578"/>
      <c r="I533" s="820"/>
      <c r="J533" s="321"/>
      <c r="K533" s="131"/>
    </row>
    <row r="534" spans="1:12" x14ac:dyDescent="0.25">
      <c r="A534" s="596"/>
      <c r="B534" s="576"/>
      <c r="C534" s="139"/>
      <c r="D534" s="139"/>
      <c r="E534" s="491"/>
      <c r="F534" s="757"/>
      <c r="G534" s="314"/>
      <c r="H534" s="578"/>
      <c r="I534" s="820"/>
      <c r="J534" s="321"/>
      <c r="K534" s="131"/>
    </row>
    <row r="535" spans="1:12" x14ac:dyDescent="0.25">
      <c r="A535" s="596"/>
      <c r="B535" s="585"/>
      <c r="C535" s="314"/>
      <c r="D535" s="314"/>
      <c r="E535" s="492"/>
      <c r="F535" s="757"/>
      <c r="G535" s="314"/>
      <c r="H535" s="579"/>
      <c r="I535" s="821"/>
      <c r="J535" s="321"/>
      <c r="K535" s="735"/>
      <c r="L535" s="749"/>
    </row>
    <row r="536" spans="1:12" ht="19.5" thickBot="1" x14ac:dyDescent="0.3">
      <c r="A536" s="596"/>
      <c r="B536" s="585"/>
      <c r="C536" s="314"/>
      <c r="D536" s="637"/>
      <c r="E536" s="492"/>
      <c r="F536" s="757"/>
      <c r="G536" s="314"/>
      <c r="H536" s="579"/>
      <c r="I536" s="821" t="s">
        <v>104</v>
      </c>
      <c r="J536" s="321"/>
      <c r="K536" s="279"/>
    </row>
    <row r="537" spans="1:12" ht="19.5" thickBot="1" x14ac:dyDescent="0.35">
      <c r="A537" s="178" t="s">
        <v>109</v>
      </c>
      <c r="B537" s="188"/>
      <c r="C537" s="185"/>
      <c r="D537" s="190"/>
      <c r="E537" s="81">
        <f>SUM(E517:E536)</f>
        <v>0</v>
      </c>
      <c r="F537" s="756"/>
      <c r="G537" s="185"/>
      <c r="H537" s="186"/>
      <c r="I537" s="839" t="s">
        <v>74</v>
      </c>
      <c r="J537" s="164"/>
    </row>
    <row r="538" spans="1:12" ht="19.5" thickBot="1" x14ac:dyDescent="0.3">
      <c r="A538" s="189"/>
      <c r="B538" s="187"/>
      <c r="C538" s="185"/>
      <c r="D538" s="185"/>
      <c r="E538" s="191"/>
      <c r="F538" s="755"/>
      <c r="G538" s="185"/>
      <c r="H538" s="186"/>
      <c r="I538" s="839" t="s">
        <v>74</v>
      </c>
      <c r="J538" s="164"/>
    </row>
    <row r="539" spans="1:12" ht="19.5" thickBot="1" x14ac:dyDescent="0.3">
      <c r="A539" s="1128" t="s">
        <v>123</v>
      </c>
      <c r="B539" s="1129"/>
      <c r="C539" s="1129"/>
      <c r="D539" s="1129"/>
      <c r="E539" s="1129"/>
      <c r="F539" s="1129"/>
      <c r="G539" s="1129"/>
      <c r="H539" s="1129"/>
      <c r="I539" s="1129"/>
      <c r="J539" s="1129"/>
      <c r="K539" s="1114"/>
    </row>
    <row r="540" spans="1:12" x14ac:dyDescent="0.25">
      <c r="A540" s="850"/>
      <c r="B540" s="587"/>
      <c r="C540" s="593"/>
      <c r="D540" s="593"/>
      <c r="E540" s="594"/>
      <c r="F540" s="199"/>
      <c r="G540" s="198"/>
      <c r="H540" s="593"/>
      <c r="I540" s="1016"/>
      <c r="J540" s="201"/>
      <c r="K540" s="661"/>
    </row>
    <row r="541" spans="1:12" ht="48.75" customHeight="1" x14ac:dyDescent="0.25">
      <c r="A541" s="851"/>
      <c r="B541" s="576"/>
      <c r="C541" s="139"/>
      <c r="D541" s="583"/>
      <c r="E541" s="491"/>
      <c r="F541" s="140"/>
      <c r="G541" s="139"/>
      <c r="H541" s="578"/>
      <c r="I541" s="838"/>
      <c r="J541" s="166"/>
      <c r="K541" s="607"/>
    </row>
    <row r="542" spans="1:12" x14ac:dyDescent="0.25">
      <c r="A542" s="850"/>
      <c r="B542" s="576"/>
      <c r="C542" s="139"/>
      <c r="D542" s="583"/>
      <c r="E542" s="491"/>
      <c r="F542" s="140"/>
      <c r="G542" s="139"/>
      <c r="H542" s="578"/>
      <c r="I542" s="838"/>
      <c r="J542" s="166"/>
      <c r="K542" s="607"/>
    </row>
    <row r="543" spans="1:12" ht="48.75" customHeight="1" x14ac:dyDescent="0.25">
      <c r="A543" s="642" t="s">
        <v>74</v>
      </c>
      <c r="B543" s="576"/>
      <c r="C543" s="139"/>
      <c r="D543" s="583"/>
      <c r="E543" s="491"/>
      <c r="F543" s="140"/>
      <c r="G543" s="139"/>
      <c r="H543" s="578"/>
      <c r="I543" s="838"/>
      <c r="J543" s="166"/>
      <c r="K543" s="607"/>
    </row>
    <row r="544" spans="1:12" ht="48" customHeight="1" x14ac:dyDescent="0.25">
      <c r="A544" s="642"/>
      <c r="B544" s="576"/>
      <c r="C544" s="139"/>
      <c r="D544" s="583"/>
      <c r="E544" s="491"/>
      <c r="F544" s="140"/>
      <c r="G544" s="139"/>
      <c r="H544" s="578"/>
      <c r="I544" s="838"/>
      <c r="J544" s="166"/>
      <c r="K544" s="607"/>
    </row>
    <row r="545" spans="1:11" ht="40.5" customHeight="1" x14ac:dyDescent="0.25">
      <c r="A545" s="642"/>
      <c r="B545" s="576"/>
      <c r="C545" s="139"/>
      <c r="D545" s="583"/>
      <c r="E545" s="491"/>
      <c r="F545" s="140"/>
      <c r="G545" s="139"/>
      <c r="H545" s="578"/>
      <c r="I545" s="820"/>
      <c r="J545" s="166"/>
      <c r="K545" s="607"/>
    </row>
    <row r="546" spans="1:11" ht="19.5" customHeight="1" x14ac:dyDescent="0.25">
      <c r="A546" s="595"/>
      <c r="B546" s="576" t="s">
        <v>74</v>
      </c>
      <c r="C546" s="139" t="s">
        <v>74</v>
      </c>
      <c r="D546" s="139" t="s">
        <v>74</v>
      </c>
      <c r="E546" s="491" t="s">
        <v>74</v>
      </c>
      <c r="F546" s="140"/>
      <c r="G546" s="139"/>
      <c r="H546" s="578"/>
      <c r="I546" s="820" t="s">
        <v>74</v>
      </c>
      <c r="J546" s="166"/>
      <c r="K546" s="607"/>
    </row>
    <row r="547" spans="1:11" ht="21.6" customHeight="1" x14ac:dyDescent="0.25">
      <c r="A547" s="595"/>
      <c r="B547" s="576" t="s">
        <v>74</v>
      </c>
      <c r="C547" s="139" t="s">
        <v>74</v>
      </c>
      <c r="D547" s="583" t="s">
        <v>74</v>
      </c>
      <c r="E547" s="491" t="s">
        <v>74</v>
      </c>
      <c r="F547" s="140"/>
      <c r="G547" s="139"/>
      <c r="H547" s="578"/>
      <c r="I547" s="820" t="s">
        <v>74</v>
      </c>
      <c r="J547" s="166"/>
      <c r="K547" s="607"/>
    </row>
    <row r="548" spans="1:11" x14ac:dyDescent="0.25">
      <c r="A548" s="595"/>
      <c r="B548" s="576" t="s">
        <v>74</v>
      </c>
      <c r="C548" s="139" t="s">
        <v>74</v>
      </c>
      <c r="D548" s="139" t="s">
        <v>74</v>
      </c>
      <c r="E548" s="491" t="s">
        <v>74</v>
      </c>
      <c r="F548" s="140"/>
      <c r="G548" s="139"/>
      <c r="H548" s="578"/>
      <c r="I548" s="820" t="s">
        <v>74</v>
      </c>
      <c r="J548" s="166"/>
      <c r="K548" s="607"/>
    </row>
    <row r="549" spans="1:11" x14ac:dyDescent="0.25">
      <c r="A549" s="595"/>
      <c r="B549" s="576" t="s">
        <v>74</v>
      </c>
      <c r="C549" s="139" t="s">
        <v>74</v>
      </c>
      <c r="D549" s="139" t="s">
        <v>74</v>
      </c>
      <c r="E549" s="491" t="s">
        <v>74</v>
      </c>
      <c r="F549" s="140"/>
      <c r="G549" s="139"/>
      <c r="H549" s="578"/>
      <c r="I549" s="820" t="s">
        <v>74</v>
      </c>
      <c r="J549" s="166"/>
      <c r="K549" s="582"/>
    </row>
    <row r="550" spans="1:11" ht="19.5" thickBot="1" x14ac:dyDescent="0.3">
      <c r="A550" s="596"/>
      <c r="B550" s="576"/>
      <c r="C550" s="139"/>
      <c r="D550" s="139"/>
      <c r="E550" s="492"/>
      <c r="F550" s="140"/>
      <c r="G550" s="139"/>
      <c r="H550" s="578"/>
      <c r="I550" s="820" t="s">
        <v>74</v>
      </c>
      <c r="J550" s="166"/>
      <c r="K550" s="608"/>
    </row>
    <row r="551" spans="1:11" ht="19.5" thickBot="1" x14ac:dyDescent="0.35">
      <c r="A551" s="193" t="s">
        <v>110</v>
      </c>
      <c r="B551" s="192"/>
      <c r="C551" s="138"/>
      <c r="D551" s="151"/>
      <c r="E551" s="194">
        <f>SUM(E540:E549)</f>
        <v>0</v>
      </c>
      <c r="F551" s="78"/>
    </row>
    <row r="552" spans="1:11" ht="19.5" thickBot="1" x14ac:dyDescent="0.3">
      <c r="A552" s="189"/>
      <c r="B552" s="184"/>
      <c r="C552" s="185"/>
      <c r="D552" s="185"/>
      <c r="E552" s="191"/>
      <c r="F552" s="755"/>
      <c r="G552" s="185"/>
      <c r="H552" s="186"/>
      <c r="I552" s="826"/>
      <c r="J552" s="164"/>
    </row>
    <row r="553" spans="1:11" ht="19.5" thickBot="1" x14ac:dyDescent="0.3">
      <c r="A553" s="1170" t="s">
        <v>124</v>
      </c>
      <c r="B553" s="1171"/>
      <c r="C553" s="1171"/>
      <c r="D553" s="1171"/>
      <c r="E553" s="1171"/>
      <c r="F553" s="1171"/>
      <c r="G553" s="1171"/>
      <c r="H553" s="1171"/>
      <c r="I553" s="1171"/>
      <c r="J553" s="1172"/>
    </row>
    <row r="554" spans="1:11" x14ac:dyDescent="0.25">
      <c r="A554" s="586"/>
      <c r="B554" s="220"/>
      <c r="C554" s="908"/>
      <c r="D554" s="221"/>
      <c r="E554" s="909"/>
      <c r="F554" s="323"/>
      <c r="G554" s="198"/>
      <c r="H554" s="588"/>
      <c r="I554" s="829"/>
      <c r="J554" s="201"/>
    </row>
    <row r="555" spans="1:11" x14ac:dyDescent="0.25">
      <c r="A555" s="586"/>
      <c r="B555" s="905"/>
      <c r="C555" s="588"/>
      <c r="D555" s="905"/>
      <c r="E555" s="627"/>
      <c r="F555" s="905"/>
      <c r="G555" s="905"/>
      <c r="H555" s="905"/>
      <c r="I555" s="906"/>
      <c r="J555" s="907"/>
    </row>
    <row r="556" spans="1:11" ht="19.5" thickBot="1" x14ac:dyDescent="0.3">
      <c r="A556" s="586"/>
      <c r="B556" s="587"/>
      <c r="C556" s="588"/>
      <c r="D556" s="198"/>
      <c r="E556" s="639"/>
      <c r="F556" s="323"/>
      <c r="G556" s="198"/>
      <c r="H556" s="588"/>
      <c r="I556" s="829"/>
      <c r="J556" s="201"/>
    </row>
    <row r="557" spans="1:11" ht="19.5" thickBot="1" x14ac:dyDescent="0.35">
      <c r="A557" s="207" t="s">
        <v>125</v>
      </c>
      <c r="B557" s="291"/>
      <c r="C557" s="303"/>
      <c r="D557" s="151"/>
      <c r="E557" s="194">
        <f>SUM(E554:E556)</f>
        <v>0</v>
      </c>
      <c r="F557" s="231"/>
      <c r="G557" s="29"/>
      <c r="H557" s="31"/>
      <c r="I557" s="824"/>
      <c r="J557" s="165"/>
    </row>
    <row r="558" spans="1:11" ht="19.5" thickBot="1" x14ac:dyDescent="0.35">
      <c r="A558" s="207"/>
      <c r="B558" s="551" t="s">
        <v>74</v>
      </c>
      <c r="C558" s="552" t="s">
        <v>74</v>
      </c>
      <c r="D558" s="198" t="s">
        <v>74</v>
      </c>
      <c r="E558" s="293" t="s">
        <v>74</v>
      </c>
      <c r="F558" s="78"/>
    </row>
    <row r="559" spans="1:11" ht="19.5" thickBot="1" x14ac:dyDescent="0.35">
      <c r="A559" s="418" t="s">
        <v>327</v>
      </c>
      <c r="B559" s="291"/>
      <c r="C559" s="303"/>
      <c r="D559" s="151"/>
      <c r="E559" s="562">
        <f>SUM(E471)</f>
        <v>0</v>
      </c>
      <c r="F559" s="78"/>
    </row>
    <row r="560" spans="1:11" ht="19.5" thickBot="1" x14ac:dyDescent="0.35">
      <c r="A560" s="292" t="s">
        <v>331</v>
      </c>
      <c r="B560" s="560"/>
      <c r="C560" s="561"/>
      <c r="D560" s="289"/>
      <c r="E560" s="679">
        <f>SUM(E535)</f>
        <v>0</v>
      </c>
      <c r="F560" s="78"/>
    </row>
    <row r="561" spans="1:10" ht="19.5" thickBot="1" x14ac:dyDescent="0.3">
      <c r="A561" s="1128" t="s">
        <v>598</v>
      </c>
      <c r="B561" s="1129"/>
      <c r="C561" s="1129"/>
      <c r="D561" s="1129"/>
      <c r="E561" s="1129"/>
      <c r="F561" s="1129"/>
      <c r="G561" s="1129"/>
      <c r="H561" s="1129"/>
      <c r="I561" s="1129"/>
      <c r="J561" s="1114"/>
    </row>
    <row r="562" spans="1:10" x14ac:dyDescent="0.25">
      <c r="A562" s="592"/>
      <c r="B562" s="593"/>
      <c r="C562" s="198"/>
      <c r="D562" s="198"/>
      <c r="E562" s="594"/>
      <c r="F562" s="199"/>
      <c r="G562" s="198"/>
      <c r="H562" s="588"/>
      <c r="I562" s="829"/>
      <c r="J562" s="201"/>
    </row>
    <row r="563" spans="1:10" x14ac:dyDescent="0.25">
      <c r="A563" s="595"/>
      <c r="B563" s="577"/>
      <c r="C563" s="139"/>
      <c r="D563" s="139"/>
      <c r="E563" s="491"/>
      <c r="F563" s="140"/>
      <c r="G563" s="139"/>
      <c r="H563" s="578"/>
      <c r="I563" s="820"/>
      <c r="J563" s="166"/>
    </row>
    <row r="564" spans="1:10" ht="19.5" thickBot="1" x14ac:dyDescent="0.3">
      <c r="A564" s="596"/>
      <c r="B564" s="577"/>
      <c r="C564" s="139"/>
      <c r="D564" s="139"/>
      <c r="E564" s="492"/>
      <c r="F564" s="140"/>
      <c r="G564" s="139"/>
      <c r="H564" s="578"/>
      <c r="I564" s="820"/>
      <c r="J564" s="166"/>
    </row>
    <row r="565" spans="1:10" ht="19.5" thickBot="1" x14ac:dyDescent="0.3">
      <c r="A565" s="196" t="s">
        <v>111</v>
      </c>
      <c r="B565" s="195"/>
      <c r="D565" s="77"/>
      <c r="E565" s="81">
        <f>SUM(E562:E563)</f>
        <v>0</v>
      </c>
      <c r="F565" s="78"/>
    </row>
    <row r="566" spans="1:10" ht="19.5" thickBot="1" x14ac:dyDescent="0.3">
      <c r="A566" s="189"/>
      <c r="E566" s="191"/>
    </row>
    <row r="567" spans="1:10" ht="19.5" thickBot="1" x14ac:dyDescent="0.3">
      <c r="A567" s="780" t="s">
        <v>73</v>
      </c>
      <c r="B567" s="195"/>
      <c r="D567" s="77"/>
      <c r="E567" s="81">
        <f>SUM(E551+E557+E565)</f>
        <v>0</v>
      </c>
    </row>
    <row r="568" spans="1:10" ht="19.5" thickBot="1" x14ac:dyDescent="0.3">
      <c r="A568" s="189"/>
      <c r="B568" s="184"/>
      <c r="C568" s="185"/>
      <c r="D568" s="185"/>
      <c r="E568" s="191"/>
      <c r="F568" s="755"/>
      <c r="G568" s="185"/>
      <c r="H568" s="186"/>
      <c r="I568" s="826"/>
      <c r="J568" s="164"/>
    </row>
    <row r="569" spans="1:10" ht="19.5" thickBot="1" x14ac:dyDescent="0.3">
      <c r="A569" s="1128" t="s">
        <v>112</v>
      </c>
      <c r="B569" s="1129"/>
      <c r="C569" s="1129"/>
      <c r="D569" s="1129"/>
      <c r="E569" s="1129"/>
      <c r="F569" s="1129"/>
      <c r="G569" s="1129"/>
      <c r="H569" s="1129"/>
      <c r="I569" s="1129"/>
      <c r="J569" s="1114"/>
    </row>
    <row r="570" spans="1:10" x14ac:dyDescent="0.3">
      <c r="A570" s="787" t="s">
        <v>31</v>
      </c>
      <c r="B570" s="197"/>
      <c r="C570" s="198"/>
      <c r="D570" s="198"/>
      <c r="E570" s="288"/>
      <c r="F570" s="323"/>
      <c r="G570" s="280"/>
      <c r="H570" s="200"/>
      <c r="I570" s="834"/>
      <c r="J570" s="201"/>
    </row>
    <row r="571" spans="1:10" x14ac:dyDescent="0.25">
      <c r="A571" s="614" t="s">
        <v>25</v>
      </c>
      <c r="B571" s="144"/>
      <c r="C571" s="139"/>
      <c r="D571" s="139"/>
      <c r="E571" s="282">
        <f>SUMIF(F517:F564,"Food",E517:E564)</f>
        <v>0</v>
      </c>
      <c r="F571" s="152"/>
      <c r="G571" s="138"/>
      <c r="H571" s="141"/>
      <c r="I571" s="831"/>
      <c r="J571" s="166"/>
    </row>
    <row r="572" spans="1:10" x14ac:dyDescent="0.25">
      <c r="A572" s="615" t="s">
        <v>28</v>
      </c>
      <c r="B572" s="140"/>
      <c r="C572" s="139"/>
      <c r="D572" s="139"/>
      <c r="E572" s="282">
        <f>SUMIF(F517:F564,"Utilities",E517:E564)</f>
        <v>0</v>
      </c>
      <c r="F572" s="152"/>
      <c r="G572" s="138"/>
      <c r="H572" s="141"/>
      <c r="I572" s="831"/>
      <c r="J572" s="166"/>
    </row>
    <row r="573" spans="1:10" x14ac:dyDescent="0.25">
      <c r="A573" s="615" t="s">
        <v>56</v>
      </c>
      <c r="B573" s="140"/>
      <c r="C573" s="139"/>
      <c r="D573" s="139"/>
      <c r="E573" s="282">
        <f>SUMIF(F517:F564,"Shelter / Rent",E517:E564)</f>
        <v>0</v>
      </c>
      <c r="F573" s="152"/>
      <c r="G573" s="138"/>
      <c r="H573" s="141"/>
      <c r="I573" s="831"/>
      <c r="J573" s="166"/>
    </row>
    <row r="574" spans="1:10" x14ac:dyDescent="0.25">
      <c r="A574" s="614" t="s">
        <v>26</v>
      </c>
      <c r="B574" s="144"/>
      <c r="C574" s="139"/>
      <c r="D574" s="139"/>
      <c r="E574" s="282">
        <f>SUMIF(F517:F564,"Medical",E517:E564)</f>
        <v>0</v>
      </c>
      <c r="F574" s="152"/>
      <c r="G574" s="138"/>
      <c r="H574" s="141"/>
      <c r="I574" s="831"/>
      <c r="J574" s="166"/>
    </row>
    <row r="575" spans="1:10" ht="19.5" thickBot="1" x14ac:dyDescent="0.3">
      <c r="A575" s="614" t="s">
        <v>27</v>
      </c>
      <c r="B575" s="144"/>
      <c r="C575" s="139"/>
      <c r="D575" s="139"/>
      <c r="E575" s="287">
        <f>SUMIF(F517:F564,"Other Services",E517:E564)</f>
        <v>0</v>
      </c>
      <c r="F575" s="152"/>
      <c r="G575" s="138"/>
      <c r="H575" s="141"/>
      <c r="I575" s="831"/>
      <c r="J575" s="166"/>
    </row>
    <row r="576" spans="1:10" ht="19.5" thickBot="1" x14ac:dyDescent="0.35">
      <c r="A576" s="226" t="s">
        <v>33</v>
      </c>
      <c r="B576" s="227"/>
      <c r="C576" s="214"/>
      <c r="D576" s="215"/>
      <c r="E576" s="81">
        <f>SUM(E571:E575)</f>
        <v>0</v>
      </c>
      <c r="F576" s="152"/>
      <c r="G576" s="138"/>
      <c r="H576" s="141"/>
      <c r="I576" s="831"/>
      <c r="J576" s="166"/>
    </row>
    <row r="577" spans="1:10" x14ac:dyDescent="0.25">
      <c r="A577" s="283"/>
      <c r="B577" s="138"/>
      <c r="C577" s="139"/>
      <c r="D577" s="139"/>
      <c r="E577" s="288"/>
      <c r="F577" s="152"/>
      <c r="G577" s="138"/>
      <c r="H577" s="141"/>
      <c r="I577" s="831"/>
      <c r="J577" s="166"/>
    </row>
    <row r="578" spans="1:10" x14ac:dyDescent="0.3">
      <c r="A578" s="225" t="s">
        <v>32</v>
      </c>
      <c r="B578" s="144"/>
      <c r="C578" s="139"/>
      <c r="D578" s="139"/>
      <c r="E578" s="282"/>
      <c r="F578" s="152"/>
      <c r="G578" s="138"/>
      <c r="H578" s="141"/>
      <c r="I578" s="831"/>
      <c r="J578" s="166"/>
    </row>
    <row r="579" spans="1:10" x14ac:dyDescent="0.25">
      <c r="A579" s="614" t="s">
        <v>25</v>
      </c>
      <c r="B579" s="144"/>
      <c r="C579" s="139"/>
      <c r="D579" s="139"/>
      <c r="E579" s="282">
        <f>SUMIF(F517:F564,"Food - Parish",E517:E564)</f>
        <v>0</v>
      </c>
      <c r="F579" s="152"/>
      <c r="G579" s="138"/>
      <c r="H579" s="141"/>
      <c r="I579" s="831"/>
      <c r="J579" s="166"/>
    </row>
    <row r="580" spans="1:10" x14ac:dyDescent="0.25">
      <c r="A580" s="615" t="s">
        <v>28</v>
      </c>
      <c r="B580" s="140"/>
      <c r="C580" s="139"/>
      <c r="D580" s="139"/>
      <c r="E580" s="282">
        <f>SUMIF(F517:F564,"Utilities-Parish",E517:E564)</f>
        <v>0</v>
      </c>
      <c r="F580" s="152"/>
      <c r="G580" s="138"/>
      <c r="H580" s="141"/>
      <c r="I580" s="831"/>
      <c r="J580" s="166"/>
    </row>
    <row r="581" spans="1:10" x14ac:dyDescent="0.25">
      <c r="A581" s="615" t="s">
        <v>56</v>
      </c>
      <c r="B581" s="140"/>
      <c r="C581" s="139"/>
      <c r="D581" s="139"/>
      <c r="E581" s="282">
        <f>SUMIF(F517:F564,"Shelter / Rent-Parish",E517:E564)</f>
        <v>0</v>
      </c>
      <c r="F581" s="152"/>
      <c r="G581" s="138"/>
      <c r="H581" s="141"/>
      <c r="I581" s="831"/>
      <c r="J581" s="166"/>
    </row>
    <row r="582" spans="1:10" x14ac:dyDescent="0.25">
      <c r="A582" s="614" t="s">
        <v>26</v>
      </c>
      <c r="B582" s="144"/>
      <c r="C582" s="139"/>
      <c r="D582" s="139"/>
      <c r="E582" s="282">
        <f>SUMIF(F517:F564,"Medical-Parish",E517:E564)</f>
        <v>0</v>
      </c>
      <c r="F582" s="152"/>
      <c r="G582" s="138"/>
      <c r="H582" s="141"/>
      <c r="I582" s="831"/>
      <c r="J582" s="166"/>
    </row>
    <row r="583" spans="1:10" ht="19.5" thickBot="1" x14ac:dyDescent="0.3">
      <c r="A583" s="614" t="s">
        <v>27</v>
      </c>
      <c r="B583" s="144"/>
      <c r="C583" s="139"/>
      <c r="D583" s="139"/>
      <c r="E583" s="287">
        <f>SUMIF(F517:F564,"Other Services-Parish",E517:E564)</f>
        <v>0</v>
      </c>
      <c r="F583" s="152"/>
      <c r="G583" s="138"/>
      <c r="H583" s="141"/>
      <c r="I583" s="831"/>
      <c r="J583" s="166"/>
    </row>
    <row r="584" spans="1:10" ht="19.5" thickBot="1" x14ac:dyDescent="0.35">
      <c r="A584" s="226" t="s">
        <v>34</v>
      </c>
      <c r="B584" s="227"/>
      <c r="C584" s="214"/>
      <c r="D584" s="215"/>
      <c r="E584" s="81">
        <f>SUM(E579:E583)</f>
        <v>0</v>
      </c>
      <c r="F584" s="152"/>
      <c r="G584" s="138"/>
      <c r="H584" s="141"/>
      <c r="I584" s="831"/>
      <c r="J584" s="166"/>
    </row>
    <row r="585" spans="1:10" x14ac:dyDescent="0.25">
      <c r="A585" s="284"/>
      <c r="B585" s="129"/>
      <c r="C585" s="139"/>
      <c r="D585" s="139"/>
      <c r="E585" s="288"/>
      <c r="F585" s="152"/>
      <c r="G585" s="138"/>
      <c r="H585" s="141"/>
      <c r="I585" s="831"/>
      <c r="J585" s="166"/>
    </row>
    <row r="586" spans="1:10" x14ac:dyDescent="0.3">
      <c r="A586" s="228" t="s">
        <v>372</v>
      </c>
      <c r="B586" s="147"/>
      <c r="C586" s="139"/>
      <c r="D586" s="139"/>
      <c r="E586" s="282"/>
      <c r="F586" s="152"/>
      <c r="G586" s="138"/>
      <c r="H586" s="141"/>
      <c r="I586" s="831"/>
      <c r="J586" s="166"/>
    </row>
    <row r="587" spans="1:10" x14ac:dyDescent="0.25">
      <c r="A587" s="518" t="s">
        <v>392</v>
      </c>
      <c r="B587" s="148"/>
      <c r="C587" s="139"/>
      <c r="D587" s="139"/>
      <c r="E587" s="282">
        <f>SUMIF(F517:F564,"Operating Expenses - Pantry Supplies",E517:E564)</f>
        <v>0</v>
      </c>
      <c r="F587" s="152"/>
      <c r="G587" s="138"/>
      <c r="H587" s="141"/>
      <c r="I587" s="831"/>
      <c r="J587" s="166"/>
    </row>
    <row r="588" spans="1:10" x14ac:dyDescent="0.25">
      <c r="A588" s="518" t="s">
        <v>389</v>
      </c>
      <c r="B588" s="148"/>
      <c r="C588" s="139"/>
      <c r="D588" s="139"/>
      <c r="E588" s="282">
        <f>SUMIF(F517:F564,"Operating Expenses - Professional Fees",E517:E564)</f>
        <v>0</v>
      </c>
      <c r="F588" s="152"/>
      <c r="G588" s="138"/>
      <c r="H588" s="141"/>
      <c r="I588" s="831"/>
      <c r="J588" s="166"/>
    </row>
    <row r="589" spans="1:10" ht="32.25" customHeight="1" x14ac:dyDescent="0.25">
      <c r="A589" s="518" t="s">
        <v>395</v>
      </c>
      <c r="B589" s="148"/>
      <c r="C589" s="139"/>
      <c r="D589" s="139"/>
      <c r="E589" s="282">
        <f>SUMIF(F517:F564,"Operating Expenses - Rent, Utilities, and Maintenance",E517:E564)</f>
        <v>0</v>
      </c>
      <c r="F589" s="152"/>
      <c r="G589" s="138"/>
      <c r="H589" s="141"/>
      <c r="I589" s="831"/>
      <c r="J589" s="166"/>
    </row>
    <row r="590" spans="1:10" ht="31.5" x14ac:dyDescent="0.25">
      <c r="A590" s="518" t="s">
        <v>391</v>
      </c>
      <c r="B590" s="148"/>
      <c r="C590" s="139"/>
      <c r="D590" s="139"/>
      <c r="E590" s="282">
        <f>SUMIF(F517:F564,"Operating Expenses - Printing, Publications, postage, and shipping",E517:E564)</f>
        <v>0</v>
      </c>
      <c r="F590" s="152"/>
      <c r="G590" s="138"/>
      <c r="H590" s="141"/>
      <c r="I590" s="831"/>
      <c r="J590" s="166"/>
    </row>
    <row r="591" spans="1:10" ht="31.5" x14ac:dyDescent="0.25">
      <c r="A591" s="616" t="s">
        <v>36</v>
      </c>
      <c r="B591" s="148"/>
      <c r="C591" s="139"/>
      <c r="D591" s="139"/>
      <c r="E591" s="282">
        <f>SUMIF(F517:F564,"Operating Expenses (Fundraising / Special Events)",E517:E564)</f>
        <v>0</v>
      </c>
      <c r="F591" s="152"/>
      <c r="G591" s="138"/>
      <c r="H591" s="141"/>
      <c r="I591" s="831"/>
      <c r="J591" s="166"/>
    </row>
    <row r="592" spans="1:10" ht="19.5" thickBot="1" x14ac:dyDescent="0.3">
      <c r="A592" s="616" t="s">
        <v>37</v>
      </c>
      <c r="B592" s="148"/>
      <c r="C592" s="139"/>
      <c r="D592" s="139"/>
      <c r="E592" s="287">
        <f>SUMIF(F517:F564,"Operating Expenses (Other)",E517:E564)</f>
        <v>0</v>
      </c>
      <c r="F592" s="152"/>
      <c r="G592" s="138"/>
      <c r="H592" s="141"/>
      <c r="I592" s="831"/>
      <c r="J592" s="166"/>
    </row>
    <row r="593" spans="1:11" ht="19.5" thickBot="1" x14ac:dyDescent="0.3">
      <c r="A593" s="229" t="s">
        <v>38</v>
      </c>
      <c r="B593" s="230"/>
      <c r="C593" s="214"/>
      <c r="D593" s="215"/>
      <c r="E593" s="81">
        <f>SUM(E587:E592)</f>
        <v>0</v>
      </c>
      <c r="F593" s="152"/>
      <c r="G593" s="138"/>
      <c r="H593" s="141"/>
      <c r="I593" s="831"/>
      <c r="J593" s="166"/>
    </row>
    <row r="594" spans="1:11" x14ac:dyDescent="0.25">
      <c r="A594" s="313"/>
      <c r="B594" s="208"/>
      <c r="C594" s="314"/>
      <c r="D594" s="315"/>
      <c r="E594" s="553"/>
      <c r="F594" s="152"/>
      <c r="G594" s="138"/>
      <c r="H594" s="141"/>
      <c r="I594" s="831"/>
      <c r="J594" s="166"/>
    </row>
    <row r="595" spans="1:11" x14ac:dyDescent="0.25">
      <c r="A595" s="329" t="s">
        <v>126</v>
      </c>
      <c r="B595" s="147"/>
      <c r="C595" s="139"/>
      <c r="D595" s="151"/>
      <c r="E595" s="554"/>
      <c r="F595" s="152"/>
      <c r="G595" s="138"/>
      <c r="H595" s="141"/>
      <c r="I595" s="831"/>
      <c r="J595" s="166"/>
    </row>
    <row r="596" spans="1:11" x14ac:dyDescent="0.25">
      <c r="A596" s="489" t="s">
        <v>333</v>
      </c>
      <c r="B596" s="147"/>
      <c r="C596" s="139"/>
      <c r="D596" s="151"/>
      <c r="E596" s="555">
        <f>SUMIF(F517:F564, "Baby Closet - Supplies",E517:E564)</f>
        <v>0</v>
      </c>
      <c r="F596" s="152"/>
      <c r="G596" s="138"/>
      <c r="H596" s="141"/>
      <c r="I596" s="831"/>
      <c r="J596" s="166"/>
    </row>
    <row r="597" spans="1:11" ht="19.5" thickBot="1" x14ac:dyDescent="0.3">
      <c r="A597" s="489" t="s">
        <v>335</v>
      </c>
      <c r="B597" s="147"/>
      <c r="C597" s="139"/>
      <c r="D597" s="151"/>
      <c r="E597" s="556">
        <f>SUMIF(F517:F564, "Baby Closet - Assistance",E517:E564)</f>
        <v>0</v>
      </c>
      <c r="F597" s="152"/>
      <c r="G597" s="138"/>
      <c r="H597" s="141"/>
      <c r="I597" s="831"/>
      <c r="J597" s="166"/>
    </row>
    <row r="598" spans="1:11" ht="19.5" thickBot="1" x14ac:dyDescent="0.3">
      <c r="A598" s="327" t="s">
        <v>127</v>
      </c>
      <c r="B598" s="208"/>
      <c r="C598" s="314"/>
      <c r="D598" s="315"/>
      <c r="E598" s="19">
        <f>SUM(E596:E597)</f>
        <v>0</v>
      </c>
      <c r="F598" s="152"/>
      <c r="G598" s="138"/>
      <c r="H598" s="141"/>
      <c r="I598" s="831"/>
      <c r="J598" s="166"/>
    </row>
    <row r="599" spans="1:11" ht="19.5" thickBot="1" x14ac:dyDescent="0.3">
      <c r="A599" s="149"/>
      <c r="B599" s="147"/>
      <c r="C599" s="139"/>
      <c r="D599" s="139"/>
      <c r="E599" s="202"/>
      <c r="F599" s="152"/>
      <c r="G599" s="138"/>
      <c r="H599" s="141"/>
      <c r="I599" s="831"/>
      <c r="J599" s="166"/>
    </row>
    <row r="600" spans="1:11" ht="19.5" thickBot="1" x14ac:dyDescent="0.3">
      <c r="A600" s="328" t="s">
        <v>73</v>
      </c>
      <c r="B600" s="138"/>
      <c r="C600" s="139"/>
      <c r="D600" s="151"/>
      <c r="E600" s="19">
        <f>E576+E584+E593</f>
        <v>0</v>
      </c>
      <c r="F600" s="152"/>
      <c r="G600" s="138"/>
      <c r="H600" s="141"/>
      <c r="I600" s="831"/>
      <c r="J600" s="167"/>
    </row>
    <row r="601" spans="1:11" ht="19.5" thickBot="1" x14ac:dyDescent="0.3">
      <c r="A601" s="1017"/>
      <c r="B601" s="218"/>
      <c r="C601" s="1013"/>
      <c r="D601" s="1013"/>
      <c r="E601" s="786"/>
      <c r="F601" s="757"/>
      <c r="G601" s="785"/>
      <c r="H601" s="320"/>
      <c r="I601" s="832"/>
      <c r="J601" s="321"/>
    </row>
    <row r="602" spans="1:11" ht="19.5" thickBot="1" x14ac:dyDescent="0.3">
      <c r="A602" s="1128" t="s">
        <v>625</v>
      </c>
      <c r="B602" s="1129"/>
      <c r="C602" s="1129"/>
      <c r="D602" s="1129"/>
      <c r="E602" s="1129"/>
      <c r="F602" s="1129"/>
      <c r="G602" s="1129"/>
      <c r="H602" s="1129"/>
      <c r="I602" s="1129"/>
      <c r="J602" s="1129"/>
      <c r="K602" s="1114"/>
    </row>
    <row r="603" spans="1:11" ht="19.5" thickBot="1" x14ac:dyDescent="0.3">
      <c r="A603" s="1162"/>
      <c r="B603" s="1162"/>
      <c r="C603" s="1162"/>
      <c r="D603" s="1162"/>
      <c r="E603" s="1162"/>
      <c r="F603" s="1162"/>
      <c r="G603" s="1162"/>
      <c r="H603" s="1162"/>
      <c r="I603" s="1162"/>
      <c r="J603" s="1162"/>
      <c r="K603" s="1162"/>
    </row>
    <row r="604" spans="1:11" ht="19.5" thickBot="1" x14ac:dyDescent="0.3">
      <c r="A604" s="1163" t="s">
        <v>613</v>
      </c>
      <c r="B604" s="1164"/>
      <c r="C604" s="1164"/>
      <c r="D604" s="1164"/>
      <c r="E604" s="1164"/>
      <c r="F604" s="1164"/>
      <c r="G604" s="1164"/>
      <c r="H604" s="1164"/>
      <c r="I604" s="1164"/>
      <c r="J604" s="1164"/>
      <c r="K604" s="1165"/>
    </row>
    <row r="605" spans="1:11" ht="19.5" thickBot="1" x14ac:dyDescent="0.3">
      <c r="A605" s="1128" t="s">
        <v>108</v>
      </c>
      <c r="B605" s="1129"/>
      <c r="C605" s="1129"/>
      <c r="D605" s="1129"/>
      <c r="E605" s="1129"/>
      <c r="F605" s="1129"/>
      <c r="G605" s="1129"/>
      <c r="H605" s="1129"/>
      <c r="I605" s="1129"/>
      <c r="J605" s="1129"/>
      <c r="K605" s="1114"/>
    </row>
    <row r="606" spans="1:11" x14ac:dyDescent="0.25">
      <c r="A606" s="592"/>
      <c r="B606" s="1018"/>
      <c r="C606" s="198"/>
      <c r="D606" s="1019"/>
      <c r="E606" s="594"/>
      <c r="F606" s="199"/>
      <c r="G606" s="199"/>
      <c r="H606" s="588"/>
      <c r="I606" s="829"/>
      <c r="J606" s="201"/>
      <c r="K606" s="170"/>
    </row>
    <row r="607" spans="1:11" x14ac:dyDescent="0.25">
      <c r="A607" s="595"/>
      <c r="B607" s="906"/>
      <c r="C607" s="139"/>
      <c r="D607" s="599"/>
      <c r="E607" s="491"/>
      <c r="F607" s="140"/>
      <c r="G607" s="140"/>
      <c r="H607" s="578"/>
      <c r="I607" s="820"/>
      <c r="J607" s="166"/>
      <c r="K607" s="131"/>
    </row>
    <row r="608" spans="1:11" x14ac:dyDescent="0.25">
      <c r="A608" s="595"/>
      <c r="B608" s="906"/>
      <c r="C608" s="139"/>
      <c r="D608" s="599"/>
      <c r="E608" s="491"/>
      <c r="F608" s="140"/>
      <c r="G608" s="140"/>
      <c r="H608" s="578"/>
      <c r="I608" s="820"/>
      <c r="J608" s="166"/>
      <c r="K608" s="131"/>
    </row>
    <row r="609" spans="1:11" x14ac:dyDescent="0.25">
      <c r="A609" s="595"/>
      <c r="B609" s="576"/>
      <c r="C609" s="139"/>
      <c r="D609" s="583"/>
      <c r="E609" s="491"/>
      <c r="F609" s="140"/>
      <c r="G609" s="140"/>
      <c r="H609" s="578"/>
      <c r="I609" s="820"/>
      <c r="J609" s="166"/>
      <c r="K609" s="131"/>
    </row>
    <row r="610" spans="1:11" ht="18.399999999999999" customHeight="1" x14ac:dyDescent="0.25">
      <c r="A610" s="595"/>
      <c r="B610" s="576"/>
      <c r="C610" s="139"/>
      <c r="D610" s="583"/>
      <c r="E610" s="491"/>
      <c r="F610" s="140"/>
      <c r="G610" s="140"/>
      <c r="H610" s="578"/>
      <c r="I610" s="820"/>
      <c r="J610" s="166"/>
      <c r="K610" s="131"/>
    </row>
    <row r="611" spans="1:11" ht="17.100000000000001" customHeight="1" x14ac:dyDescent="0.25">
      <c r="A611" s="595"/>
      <c r="B611" s="576" t="s">
        <v>74</v>
      </c>
      <c r="C611" s="139" t="s">
        <v>74</v>
      </c>
      <c r="D611" s="583" t="s">
        <v>74</v>
      </c>
      <c r="E611" s="491" t="s">
        <v>74</v>
      </c>
      <c r="F611" s="140"/>
      <c r="G611" s="140"/>
      <c r="H611" s="578"/>
      <c r="I611" s="820" t="s">
        <v>74</v>
      </c>
      <c r="J611" s="166"/>
      <c r="K611" s="131"/>
    </row>
    <row r="612" spans="1:11" x14ac:dyDescent="0.25">
      <c r="A612" s="595"/>
      <c r="B612" s="576" t="s">
        <v>74</v>
      </c>
      <c r="C612" s="139" t="s">
        <v>74</v>
      </c>
      <c r="D612" s="583" t="s">
        <v>74</v>
      </c>
      <c r="E612" s="491" t="s">
        <v>74</v>
      </c>
      <c r="F612" s="140"/>
      <c r="G612" s="140"/>
      <c r="H612" s="578"/>
      <c r="I612" s="820" t="s">
        <v>74</v>
      </c>
      <c r="J612" s="166"/>
      <c r="K612" s="131"/>
    </row>
    <row r="613" spans="1:11" x14ac:dyDescent="0.25">
      <c r="A613" s="595"/>
      <c r="B613" s="576" t="s">
        <v>104</v>
      </c>
      <c r="C613" s="139" t="s">
        <v>74</v>
      </c>
      <c r="D613" s="139" t="s">
        <v>74</v>
      </c>
      <c r="E613" s="491" t="s">
        <v>74</v>
      </c>
      <c r="F613" s="140"/>
      <c r="G613" s="140"/>
      <c r="H613" s="578"/>
      <c r="I613" s="820" t="s">
        <v>74</v>
      </c>
      <c r="J613" s="166"/>
      <c r="K613" s="131"/>
    </row>
    <row r="614" spans="1:11" x14ac:dyDescent="0.25">
      <c r="A614" s="595"/>
      <c r="B614" s="576" t="s">
        <v>74</v>
      </c>
      <c r="C614" s="139" t="s">
        <v>74</v>
      </c>
      <c r="D614" s="583" t="s">
        <v>74</v>
      </c>
      <c r="E614" s="491" t="s">
        <v>74</v>
      </c>
      <c r="F614" s="140"/>
      <c r="G614" s="140"/>
      <c r="H614" s="578"/>
      <c r="I614" s="820" t="s">
        <v>74</v>
      </c>
      <c r="J614" s="166"/>
      <c r="K614" s="131"/>
    </row>
    <row r="615" spans="1:11" x14ac:dyDescent="0.25">
      <c r="A615" s="596"/>
      <c r="B615" s="576" t="s">
        <v>74</v>
      </c>
      <c r="C615" s="139" t="s">
        <v>74</v>
      </c>
      <c r="D615" s="583" t="s">
        <v>74</v>
      </c>
      <c r="E615" s="491" t="s">
        <v>74</v>
      </c>
      <c r="F615" s="140"/>
      <c r="G615" s="140"/>
      <c r="H615" s="578"/>
      <c r="I615" s="820" t="s">
        <v>74</v>
      </c>
      <c r="J615" s="166"/>
      <c r="K615" s="131"/>
    </row>
    <row r="616" spans="1:11" x14ac:dyDescent="0.25">
      <c r="A616" s="596"/>
      <c r="B616" s="576" t="s">
        <v>74</v>
      </c>
      <c r="C616" s="139" t="s">
        <v>74</v>
      </c>
      <c r="D616" s="583" t="s">
        <v>74</v>
      </c>
      <c r="E616" s="491" t="s">
        <v>74</v>
      </c>
      <c r="F616" s="140"/>
      <c r="G616" s="140"/>
      <c r="H616" s="578"/>
      <c r="I616" s="820" t="s">
        <v>74</v>
      </c>
      <c r="J616" s="166"/>
      <c r="K616" s="131"/>
    </row>
    <row r="617" spans="1:11" x14ac:dyDescent="0.25">
      <c r="A617" s="596"/>
      <c r="B617" s="576" t="s">
        <v>74</v>
      </c>
      <c r="C617" s="139" t="s">
        <v>74</v>
      </c>
      <c r="D617" s="139" t="s">
        <v>74</v>
      </c>
      <c r="E617" s="491" t="s">
        <v>74</v>
      </c>
      <c r="F617" s="140"/>
      <c r="G617" s="140"/>
      <c r="H617" s="578"/>
      <c r="I617" s="820" t="s">
        <v>74</v>
      </c>
      <c r="J617" s="166"/>
      <c r="K617" s="131"/>
    </row>
    <row r="618" spans="1:11" x14ac:dyDescent="0.25">
      <c r="A618" s="596"/>
      <c r="B618" s="576" t="s">
        <v>74</v>
      </c>
      <c r="C618" s="139" t="s">
        <v>74</v>
      </c>
      <c r="D618" s="139" t="s">
        <v>74</v>
      </c>
      <c r="E618" s="491" t="s">
        <v>74</v>
      </c>
      <c r="F618" s="140"/>
      <c r="G618" s="140"/>
      <c r="H618" s="578"/>
      <c r="I618" s="820" t="s">
        <v>74</v>
      </c>
      <c r="J618" s="166"/>
      <c r="K618" s="131"/>
    </row>
    <row r="619" spans="1:11" ht="17.649999999999999" customHeight="1" x14ac:dyDescent="0.25">
      <c r="A619" s="596"/>
      <c r="B619" s="576" t="s">
        <v>74</v>
      </c>
      <c r="C619" s="139" t="s">
        <v>74</v>
      </c>
      <c r="D619" s="139" t="s">
        <v>74</v>
      </c>
      <c r="E619" s="491" t="s">
        <v>74</v>
      </c>
      <c r="F619" s="140"/>
      <c r="G619" s="140"/>
      <c r="H619" s="578"/>
      <c r="I619" s="820" t="s">
        <v>74</v>
      </c>
      <c r="J619" s="166"/>
      <c r="K619" s="131"/>
    </row>
    <row r="620" spans="1:11" x14ac:dyDescent="0.25">
      <c r="A620" s="596"/>
      <c r="B620" s="576" t="s">
        <v>74</v>
      </c>
      <c r="C620" s="139" t="s">
        <v>74</v>
      </c>
      <c r="D620" s="139" t="s">
        <v>74</v>
      </c>
      <c r="E620" s="491" t="s">
        <v>74</v>
      </c>
      <c r="F620" s="140"/>
      <c r="G620" s="140"/>
      <c r="H620" s="578"/>
      <c r="I620" s="820" t="s">
        <v>74</v>
      </c>
      <c r="J620" s="166"/>
      <c r="K620" s="131"/>
    </row>
    <row r="621" spans="1:11" ht="16.5" customHeight="1" x14ac:dyDescent="0.25">
      <c r="A621" s="596"/>
      <c r="B621" s="576" t="s">
        <v>74</v>
      </c>
      <c r="C621" s="139" t="s">
        <v>74</v>
      </c>
      <c r="D621" s="139" t="s">
        <v>74</v>
      </c>
      <c r="E621" s="491" t="s">
        <v>74</v>
      </c>
      <c r="F621" s="140"/>
      <c r="G621" s="140"/>
      <c r="H621" s="578"/>
      <c r="I621" s="820" t="s">
        <v>74</v>
      </c>
      <c r="J621" s="166"/>
      <c r="K621" s="131"/>
    </row>
    <row r="622" spans="1:11" x14ac:dyDescent="0.25">
      <c r="A622" s="596"/>
      <c r="B622" s="576" t="s">
        <v>74</v>
      </c>
      <c r="C622" s="139" t="s">
        <v>74</v>
      </c>
      <c r="D622" s="583" t="s">
        <v>74</v>
      </c>
      <c r="E622" s="491" t="s">
        <v>74</v>
      </c>
      <c r="F622" s="140"/>
      <c r="G622" s="140"/>
      <c r="H622" s="578"/>
      <c r="I622" s="820" t="s">
        <v>74</v>
      </c>
      <c r="J622" s="166"/>
      <c r="K622" s="131"/>
    </row>
    <row r="623" spans="1:11" x14ac:dyDescent="0.25">
      <c r="A623" s="596"/>
      <c r="B623" s="576" t="s">
        <v>74</v>
      </c>
      <c r="C623" s="139" t="s">
        <v>74</v>
      </c>
      <c r="D623" s="139" t="s">
        <v>74</v>
      </c>
      <c r="E623" s="491" t="s">
        <v>74</v>
      </c>
      <c r="F623" s="140"/>
      <c r="G623" s="140"/>
      <c r="H623" s="578"/>
      <c r="I623" s="820" t="s">
        <v>74</v>
      </c>
      <c r="J623" s="166"/>
      <c r="K623" s="131"/>
    </row>
    <row r="624" spans="1:11" ht="19.5" thickBot="1" x14ac:dyDescent="0.3">
      <c r="A624" s="596"/>
      <c r="B624" s="576" t="s">
        <v>74</v>
      </c>
      <c r="C624" s="139" t="s">
        <v>74</v>
      </c>
      <c r="D624" s="139" t="s">
        <v>74</v>
      </c>
      <c r="E624" s="491" t="s">
        <v>74</v>
      </c>
      <c r="F624" s="140"/>
      <c r="G624" s="140"/>
      <c r="H624" s="578"/>
      <c r="I624" s="820" t="s">
        <v>74</v>
      </c>
      <c r="J624" s="166"/>
      <c r="K624" s="279"/>
    </row>
    <row r="625" spans="1:11" ht="19.5" thickBot="1" x14ac:dyDescent="0.3">
      <c r="A625" s="596"/>
      <c r="B625" s="585"/>
      <c r="C625" s="314"/>
      <c r="D625" s="637"/>
      <c r="E625" s="492"/>
      <c r="F625" s="757"/>
      <c r="G625" s="314"/>
      <c r="H625" s="579"/>
      <c r="I625" s="821" t="s">
        <v>104</v>
      </c>
      <c r="J625" s="321"/>
    </row>
    <row r="626" spans="1:11" ht="19.5" thickBot="1" x14ac:dyDescent="0.35">
      <c r="A626" s="178" t="s">
        <v>109</v>
      </c>
      <c r="B626" s="188"/>
      <c r="C626" s="185"/>
      <c r="D626" s="190"/>
      <c r="E626" s="81">
        <f>SUM(E606:E624)</f>
        <v>0</v>
      </c>
      <c r="F626" s="756"/>
      <c r="G626" s="185"/>
      <c r="H626" s="186"/>
      <c r="I626" s="839" t="s">
        <v>74</v>
      </c>
      <c r="J626" s="164"/>
    </row>
    <row r="627" spans="1:11" ht="19.5" thickBot="1" x14ac:dyDescent="0.3">
      <c r="A627" s="189"/>
      <c r="B627" s="187"/>
      <c r="C627" s="185"/>
      <c r="D627" s="185"/>
      <c r="E627" s="191"/>
      <c r="F627" s="755"/>
      <c r="G627" s="185"/>
      <c r="H627" s="186"/>
      <c r="I627" s="839" t="s">
        <v>74</v>
      </c>
      <c r="J627" s="164"/>
    </row>
    <row r="628" spans="1:11" ht="19.5" thickBot="1" x14ac:dyDescent="0.3">
      <c r="A628" s="1128" t="s">
        <v>123</v>
      </c>
      <c r="B628" s="1129"/>
      <c r="C628" s="1129"/>
      <c r="D628" s="1129"/>
      <c r="E628" s="1129"/>
      <c r="F628" s="1129"/>
      <c r="G628" s="1129"/>
      <c r="H628" s="1129"/>
      <c r="I628" s="1129"/>
      <c r="J628" s="1129"/>
      <c r="K628" s="1114"/>
    </row>
    <row r="629" spans="1:11" x14ac:dyDescent="0.25">
      <c r="A629" s="592"/>
      <c r="B629" s="587"/>
      <c r="C629" s="198"/>
      <c r="D629" s="991"/>
      <c r="E629" s="594"/>
      <c r="F629" s="323"/>
      <c r="G629" s="198"/>
      <c r="H629" s="588"/>
      <c r="I629" s="829"/>
      <c r="J629" s="201"/>
      <c r="K629" s="661"/>
    </row>
    <row r="630" spans="1:11" x14ac:dyDescent="0.25">
      <c r="A630" s="595"/>
      <c r="B630" s="576"/>
      <c r="C630" s="139"/>
      <c r="D630" s="583"/>
      <c r="E630" s="491"/>
      <c r="F630" s="152"/>
      <c r="G630" s="139"/>
      <c r="H630" s="578"/>
      <c r="I630" s="820"/>
      <c r="J630" s="166"/>
      <c r="K630" s="607"/>
    </row>
    <row r="631" spans="1:11" x14ac:dyDescent="0.25">
      <c r="A631" s="595"/>
      <c r="B631" s="576"/>
      <c r="C631" s="139"/>
      <c r="D631" s="583"/>
      <c r="E631" s="491"/>
      <c r="F631" s="152"/>
      <c r="G631" s="139"/>
      <c r="H631" s="578"/>
      <c r="I631" s="820"/>
      <c r="J631" s="166"/>
      <c r="K631" s="607"/>
    </row>
    <row r="632" spans="1:11" x14ac:dyDescent="0.25">
      <c r="A632" s="595"/>
      <c r="B632" s="576"/>
      <c r="C632" s="139"/>
      <c r="D632" s="583"/>
      <c r="E632" s="491"/>
      <c r="F632" s="152"/>
      <c r="G632" s="139"/>
      <c r="H632" s="578"/>
      <c r="I632" s="820"/>
      <c r="J632" s="166"/>
      <c r="K632" s="607"/>
    </row>
    <row r="633" spans="1:11" x14ac:dyDescent="0.25">
      <c r="A633" s="595"/>
      <c r="B633" s="576"/>
      <c r="C633" s="139"/>
      <c r="D633" s="583"/>
      <c r="E633" s="491"/>
      <c r="F633" s="152"/>
      <c r="G633" s="139"/>
      <c r="H633" s="578"/>
      <c r="I633" s="820"/>
      <c r="J633" s="166"/>
      <c r="K633" s="607"/>
    </row>
    <row r="634" spans="1:11" x14ac:dyDescent="0.25">
      <c r="A634" s="595"/>
      <c r="B634" s="576"/>
      <c r="C634" s="139"/>
      <c r="D634" s="139"/>
      <c r="E634" s="491"/>
      <c r="F634" s="152"/>
      <c r="G634" s="139"/>
      <c r="H634" s="578"/>
      <c r="I634" s="820"/>
      <c r="J634" s="166"/>
      <c r="K634" s="607"/>
    </row>
    <row r="635" spans="1:11" x14ac:dyDescent="0.25">
      <c r="A635" s="595"/>
      <c r="B635" s="576" t="s">
        <v>74</v>
      </c>
      <c r="C635" s="139" t="s">
        <v>74</v>
      </c>
      <c r="D635" s="139" t="s">
        <v>74</v>
      </c>
      <c r="E635" s="491" t="s">
        <v>104</v>
      </c>
      <c r="F635" s="152"/>
      <c r="G635" s="139"/>
      <c r="H635" s="578"/>
      <c r="I635" s="820" t="s">
        <v>74</v>
      </c>
      <c r="J635" s="166"/>
      <c r="K635" s="607"/>
    </row>
    <row r="636" spans="1:11" ht="15.95" customHeight="1" x14ac:dyDescent="0.25">
      <c r="A636" s="595"/>
      <c r="B636" s="576" t="s">
        <v>74</v>
      </c>
      <c r="C636" s="139" t="s">
        <v>74</v>
      </c>
      <c r="D636" s="139" t="s">
        <v>74</v>
      </c>
      <c r="E636" s="491" t="s">
        <v>104</v>
      </c>
      <c r="F636" s="152"/>
      <c r="G636" s="139"/>
      <c r="H636" s="578"/>
      <c r="I636" s="820" t="s">
        <v>74</v>
      </c>
      <c r="J636" s="166"/>
      <c r="K636" s="607"/>
    </row>
    <row r="637" spans="1:11" x14ac:dyDescent="0.25">
      <c r="A637" s="595"/>
      <c r="B637" s="576" t="s">
        <v>74</v>
      </c>
      <c r="C637" s="139" t="s">
        <v>74</v>
      </c>
      <c r="D637" s="139" t="s">
        <v>74</v>
      </c>
      <c r="E637" s="491" t="s">
        <v>74</v>
      </c>
      <c r="F637" s="152"/>
      <c r="G637" s="139"/>
      <c r="H637" s="578"/>
      <c r="I637" s="820" t="s">
        <v>74</v>
      </c>
      <c r="J637" s="166"/>
      <c r="K637" s="607"/>
    </row>
    <row r="638" spans="1:11" ht="18.600000000000001" customHeight="1" x14ac:dyDescent="0.25">
      <c r="A638" s="595"/>
      <c r="B638" s="576" t="s">
        <v>74</v>
      </c>
      <c r="C638" s="139" t="s">
        <v>74</v>
      </c>
      <c r="D638" s="139" t="s">
        <v>74</v>
      </c>
      <c r="E638" s="491" t="s">
        <v>74</v>
      </c>
      <c r="F638" s="152"/>
      <c r="G638" s="139"/>
      <c r="H638" s="578" t="s">
        <v>74</v>
      </c>
      <c r="I638" s="820" t="s">
        <v>74</v>
      </c>
      <c r="J638" s="166"/>
      <c r="K638" s="607"/>
    </row>
    <row r="639" spans="1:11" ht="14.1" customHeight="1" x14ac:dyDescent="0.25">
      <c r="A639" s="595"/>
      <c r="B639" s="576" t="s">
        <v>74</v>
      </c>
      <c r="C639" s="139" t="s">
        <v>74</v>
      </c>
      <c r="D639" s="139" t="s">
        <v>74</v>
      </c>
      <c r="E639" s="491" t="s">
        <v>74</v>
      </c>
      <c r="F639" s="152"/>
      <c r="G639" s="139"/>
      <c r="H639" s="578" t="s">
        <v>74</v>
      </c>
      <c r="I639" s="820" t="s">
        <v>74</v>
      </c>
      <c r="J639" s="166"/>
      <c r="K639" s="607"/>
    </row>
    <row r="640" spans="1:11" ht="19.5" thickBot="1" x14ac:dyDescent="0.3">
      <c r="A640" s="595"/>
      <c r="B640" s="576" t="s">
        <v>74</v>
      </c>
      <c r="C640" s="139" t="s">
        <v>74</v>
      </c>
      <c r="D640" s="139" t="s">
        <v>74</v>
      </c>
      <c r="E640" s="491" t="s">
        <v>74</v>
      </c>
      <c r="F640" s="152"/>
      <c r="G640" s="139"/>
      <c r="H640" s="578"/>
      <c r="I640" s="820" t="s">
        <v>74</v>
      </c>
      <c r="J640" s="166"/>
      <c r="K640" s="608"/>
    </row>
    <row r="641" spans="1:10" ht="19.5" thickBot="1" x14ac:dyDescent="0.35">
      <c r="A641" s="193" t="s">
        <v>110</v>
      </c>
      <c r="B641" s="192"/>
      <c r="C641" s="138"/>
      <c r="D641" s="151"/>
      <c r="E641" s="194">
        <f>SUM(E629:E640)</f>
        <v>0</v>
      </c>
      <c r="F641" s="78"/>
    </row>
    <row r="642" spans="1:10" ht="19.5" thickBot="1" x14ac:dyDescent="0.3">
      <c r="A642" s="189"/>
      <c r="B642" s="184"/>
      <c r="C642" s="185"/>
      <c r="D642" s="185"/>
      <c r="E642" s="191"/>
      <c r="F642" s="755"/>
      <c r="G642" s="185"/>
      <c r="H642" s="186"/>
      <c r="I642" s="826"/>
      <c r="J642" s="164"/>
    </row>
    <row r="643" spans="1:10" ht="19.5" thickBot="1" x14ac:dyDescent="0.3">
      <c r="A643" s="1170" t="s">
        <v>124</v>
      </c>
      <c r="B643" s="1171"/>
      <c r="C643" s="1171"/>
      <c r="D643" s="1171"/>
      <c r="E643" s="1171"/>
      <c r="F643" s="1171"/>
      <c r="G643" s="1171"/>
      <c r="H643" s="1171"/>
      <c r="I643" s="1171"/>
      <c r="J643" s="1172"/>
    </row>
    <row r="644" spans="1:10" x14ac:dyDescent="0.25">
      <c r="A644" s="586"/>
      <c r="B644" s="587"/>
      <c r="C644" s="588"/>
      <c r="D644" s="198"/>
      <c r="E644" s="589"/>
      <c r="F644" s="323"/>
      <c r="G644" s="198"/>
      <c r="H644" s="588"/>
      <c r="I644" s="829"/>
      <c r="J644" s="201"/>
    </row>
    <row r="645" spans="1:10" x14ac:dyDescent="0.25">
      <c r="A645" s="590"/>
      <c r="B645" s="230"/>
      <c r="C645" s="230"/>
      <c r="D645" s="230"/>
      <c r="E645" s="230"/>
      <c r="F645" s="600"/>
      <c r="G645" s="600"/>
      <c r="H645" s="600"/>
      <c r="I645" s="840"/>
      <c r="J645" s="781"/>
    </row>
    <row r="646" spans="1:10" ht="19.5" thickBot="1" x14ac:dyDescent="0.3">
      <c r="A646" s="590"/>
      <c r="B646" s="587"/>
      <c r="C646" s="588"/>
      <c r="D646" s="322"/>
      <c r="E646" s="589"/>
      <c r="F646" s="152"/>
      <c r="G646" s="139"/>
      <c r="H646" s="578"/>
      <c r="I646" s="820"/>
      <c r="J646" s="166"/>
    </row>
    <row r="647" spans="1:10" ht="19.5" thickBot="1" x14ac:dyDescent="0.35">
      <c r="A647" s="207" t="s">
        <v>125</v>
      </c>
      <c r="B647" s="291"/>
      <c r="C647" s="303"/>
      <c r="D647" s="151"/>
      <c r="E647" s="194">
        <f>SUM(E644:E646)</f>
        <v>0</v>
      </c>
      <c r="F647" s="78"/>
    </row>
    <row r="648" spans="1:10" ht="19.5" thickBot="1" x14ac:dyDescent="0.3">
      <c r="A648" s="777"/>
      <c r="B648" s="778"/>
      <c r="C648" s="778"/>
      <c r="D648" s="933"/>
      <c r="E648" s="778"/>
      <c r="F648" s="778"/>
      <c r="G648" s="778"/>
      <c r="H648" s="778"/>
      <c r="I648" s="427"/>
      <c r="J648" s="779"/>
    </row>
    <row r="649" spans="1:10" ht="19.5" thickBot="1" x14ac:dyDescent="0.35">
      <c r="A649" s="418" t="s">
        <v>327</v>
      </c>
      <c r="B649" s="291"/>
      <c r="C649" s="303"/>
      <c r="D649" s="151"/>
      <c r="E649" s="562">
        <f>SUM(E560)</f>
        <v>0</v>
      </c>
      <c r="F649" s="78"/>
    </row>
    <row r="650" spans="1:10" ht="19.5" thickBot="1" x14ac:dyDescent="0.35">
      <c r="A650" s="292" t="s">
        <v>331</v>
      </c>
      <c r="B650" s="560"/>
      <c r="C650" s="561"/>
      <c r="D650" s="289"/>
      <c r="E650" s="679">
        <f>SUMIFS(E606:E625,K606:K625,"Not Paid")</f>
        <v>0</v>
      </c>
      <c r="F650" s="78"/>
    </row>
    <row r="651" spans="1:10" ht="19.5" thickBot="1" x14ac:dyDescent="0.3">
      <c r="A651" s="1128" t="s">
        <v>598</v>
      </c>
      <c r="B651" s="1129"/>
      <c r="C651" s="1129"/>
      <c r="D651" s="1129"/>
      <c r="E651" s="1129"/>
      <c r="F651" s="1129"/>
      <c r="G651" s="1129"/>
      <c r="H651" s="1129"/>
      <c r="I651" s="1129"/>
      <c r="J651" s="1114"/>
    </row>
    <row r="652" spans="1:10" x14ac:dyDescent="0.25">
      <c r="A652" s="592"/>
      <c r="B652" s="593"/>
      <c r="C652" s="198"/>
      <c r="D652" s="198"/>
      <c r="E652" s="594"/>
      <c r="F652" s="199"/>
      <c r="G652" s="198"/>
      <c r="H652" s="588"/>
      <c r="I652" s="829"/>
      <c r="J652" s="201"/>
    </row>
    <row r="653" spans="1:10" x14ac:dyDescent="0.25">
      <c r="A653" s="595"/>
      <c r="B653" s="577"/>
      <c r="C653" s="139"/>
      <c r="D653" s="139"/>
      <c r="E653" s="491"/>
      <c r="F653" s="140"/>
      <c r="G653" s="139"/>
      <c r="H653" s="578"/>
      <c r="I653" s="820"/>
      <c r="J653" s="166"/>
    </row>
    <row r="654" spans="1:10" ht="19.5" thickBot="1" x14ac:dyDescent="0.3">
      <c r="A654" s="596"/>
      <c r="B654" s="577"/>
      <c r="C654" s="139"/>
      <c r="D654" s="139"/>
      <c r="E654" s="492"/>
      <c r="F654" s="140"/>
      <c r="G654" s="139"/>
      <c r="H654" s="578"/>
      <c r="I654" s="820"/>
      <c r="J654" s="166"/>
    </row>
    <row r="655" spans="1:10" ht="19.5" thickBot="1" x14ac:dyDescent="0.3">
      <c r="A655" s="196" t="s">
        <v>111</v>
      </c>
      <c r="B655" s="195"/>
      <c r="D655" s="77"/>
      <c r="E655" s="81">
        <f>SUM(E652:E653)</f>
        <v>0</v>
      </c>
      <c r="F655" s="78"/>
    </row>
    <row r="656" spans="1:10" ht="19.5" thickBot="1" x14ac:dyDescent="0.3">
      <c r="A656" s="612"/>
      <c r="B656" s="577"/>
      <c r="C656" s="139"/>
      <c r="D656" s="139"/>
      <c r="E656" s="613"/>
      <c r="F656" s="140"/>
      <c r="G656" s="139"/>
      <c r="H656" s="578"/>
      <c r="I656" s="820"/>
      <c r="J656" s="166"/>
    </row>
    <row r="657" spans="1:10" ht="19.5" thickBot="1" x14ac:dyDescent="0.3">
      <c r="A657" s="196" t="s">
        <v>73</v>
      </c>
      <c r="B657" s="195"/>
      <c r="D657" s="77"/>
      <c r="E657" s="81">
        <f>SUM(E626+E641+E655)</f>
        <v>0</v>
      </c>
      <c r="F657" s="78"/>
    </row>
    <row r="658" spans="1:10" ht="19.5" thickBot="1" x14ac:dyDescent="0.3">
      <c r="A658" s="189"/>
      <c r="B658" s="184"/>
      <c r="C658" s="185"/>
      <c r="D658" s="185"/>
      <c r="E658" s="191"/>
      <c r="F658" s="755"/>
      <c r="G658" s="185"/>
      <c r="H658" s="186"/>
      <c r="I658" s="826"/>
      <c r="J658" s="164"/>
    </row>
    <row r="659" spans="1:10" ht="19.5" thickBot="1" x14ac:dyDescent="0.3">
      <c r="A659" s="1128" t="s">
        <v>112</v>
      </c>
      <c r="B659" s="1129"/>
      <c r="C659" s="1129"/>
      <c r="D659" s="1129"/>
      <c r="E659" s="1129"/>
      <c r="F659" s="1129"/>
      <c r="G659" s="1129"/>
      <c r="H659" s="1129"/>
      <c r="I659" s="1129"/>
      <c r="J659" s="1114"/>
    </row>
    <row r="660" spans="1:10" x14ac:dyDescent="0.3">
      <c r="A660" s="641" t="s">
        <v>31</v>
      </c>
      <c r="B660" s="197"/>
      <c r="C660" s="198"/>
      <c r="D660" s="198"/>
      <c r="E660" s="153"/>
      <c r="F660" s="199"/>
      <c r="G660" s="280"/>
      <c r="H660" s="200"/>
      <c r="I660" s="834"/>
      <c r="J660" s="201"/>
    </row>
    <row r="661" spans="1:10" x14ac:dyDescent="0.25">
      <c r="A661" s="625" t="s">
        <v>25</v>
      </c>
      <c r="B661" s="144"/>
      <c r="C661" s="139"/>
      <c r="D661" s="139"/>
      <c r="E661" s="142">
        <f>SUMIF(F606:F659,"Food",E606:E659)</f>
        <v>0</v>
      </c>
      <c r="F661" s="140"/>
      <c r="G661" s="138"/>
      <c r="H661" s="141"/>
      <c r="I661" s="831"/>
      <c r="J661" s="166"/>
    </row>
    <row r="662" spans="1:10" x14ac:dyDescent="0.25">
      <c r="A662" s="626" t="s">
        <v>28</v>
      </c>
      <c r="B662" s="140"/>
      <c r="C662" s="139"/>
      <c r="D662" s="139"/>
      <c r="E662" s="142">
        <f>SUMIF(F606:F640,"Utilities",E606:E640)</f>
        <v>0</v>
      </c>
      <c r="F662" s="140"/>
      <c r="G662" s="138"/>
      <c r="H662" s="141"/>
      <c r="I662" s="831"/>
      <c r="J662" s="166"/>
    </row>
    <row r="663" spans="1:10" x14ac:dyDescent="0.25">
      <c r="A663" s="626" t="s">
        <v>56</v>
      </c>
      <c r="B663" s="140"/>
      <c r="C663" s="139"/>
      <c r="D663" s="139"/>
      <c r="E663" s="142">
        <f>SUMIF(F606:F640,"Shelter / Rent",E606:E640)</f>
        <v>0</v>
      </c>
      <c r="F663" s="140"/>
      <c r="G663" s="138"/>
      <c r="H663" s="141"/>
      <c r="I663" s="831"/>
      <c r="J663" s="166"/>
    </row>
    <row r="664" spans="1:10" x14ac:dyDescent="0.25">
      <c r="A664" s="625" t="s">
        <v>26</v>
      </c>
      <c r="B664" s="144"/>
      <c r="C664" s="139"/>
      <c r="D664" s="139"/>
      <c r="E664" s="142">
        <f>SUMIF(F606:F640,"Medical",E606:E640)</f>
        <v>0</v>
      </c>
      <c r="F664" s="140"/>
      <c r="G664" s="138"/>
      <c r="H664" s="141"/>
      <c r="I664" s="831"/>
      <c r="J664" s="166"/>
    </row>
    <row r="665" spans="1:10" ht="19.5" thickBot="1" x14ac:dyDescent="0.3">
      <c r="A665" s="625" t="s">
        <v>27</v>
      </c>
      <c r="B665" s="144"/>
      <c r="C665" s="139"/>
      <c r="D665" s="139"/>
      <c r="E665" s="150">
        <f>SUMIF(F606:F640,"Other Services",E606:E640)</f>
        <v>0</v>
      </c>
      <c r="F665" s="140"/>
      <c r="G665" s="138"/>
      <c r="H665" s="141"/>
      <c r="I665" s="831"/>
      <c r="J665" s="166"/>
    </row>
    <row r="666" spans="1:10" ht="19.5" thickBot="1" x14ac:dyDescent="0.35">
      <c r="A666" s="330" t="s">
        <v>33</v>
      </c>
      <c r="B666" s="227"/>
      <c r="C666" s="214"/>
      <c r="D666" s="215"/>
      <c r="E666" s="81">
        <f>SUM(E661:E665)</f>
        <v>0</v>
      </c>
      <c r="F666" s="152"/>
      <c r="G666" s="138"/>
      <c r="H666" s="141"/>
      <c r="I666" s="831"/>
      <c r="J666" s="166"/>
    </row>
    <row r="667" spans="1:10" x14ac:dyDescent="0.25">
      <c r="A667" s="145"/>
      <c r="B667" s="138"/>
      <c r="C667" s="139"/>
      <c r="D667" s="139"/>
      <c r="E667" s="153"/>
      <c r="F667" s="140"/>
      <c r="G667" s="138"/>
      <c r="H667" s="141"/>
      <c r="I667" s="831"/>
      <c r="J667" s="166"/>
    </row>
    <row r="668" spans="1:10" x14ac:dyDescent="0.3">
      <c r="A668" s="624" t="s">
        <v>32</v>
      </c>
      <c r="B668" s="144"/>
      <c r="C668" s="139"/>
      <c r="D668" s="139"/>
      <c r="E668" s="142"/>
      <c r="F668" s="140"/>
      <c r="G668" s="138"/>
      <c r="H668" s="141"/>
      <c r="I668" s="831"/>
      <c r="J668" s="166"/>
    </row>
    <row r="669" spans="1:10" x14ac:dyDescent="0.25">
      <c r="A669" s="625" t="s">
        <v>25</v>
      </c>
      <c r="B669" s="144"/>
      <c r="C669" s="139"/>
      <c r="D669" s="139"/>
      <c r="E669" s="142">
        <f>SUMIF(F606:F640,"Food - Parish",E606:E640)</f>
        <v>0</v>
      </c>
      <c r="F669" s="140"/>
      <c r="G669" s="138"/>
      <c r="H669" s="141"/>
      <c r="I669" s="831"/>
      <c r="J669" s="166"/>
    </row>
    <row r="670" spans="1:10" x14ac:dyDescent="0.25">
      <c r="A670" s="626" t="s">
        <v>28</v>
      </c>
      <c r="B670" s="140"/>
      <c r="C670" s="139"/>
      <c r="D670" s="139"/>
      <c r="E670" s="142">
        <f>SUMIF(F606:F640,"Utilities-Parish",E606:E640)</f>
        <v>0</v>
      </c>
      <c r="F670" s="140"/>
      <c r="G670" s="138"/>
      <c r="H670" s="141"/>
      <c r="I670" s="831"/>
      <c r="J670" s="166"/>
    </row>
    <row r="671" spans="1:10" x14ac:dyDescent="0.25">
      <c r="A671" s="626" t="s">
        <v>56</v>
      </c>
      <c r="B671" s="140"/>
      <c r="C671" s="139"/>
      <c r="D671" s="139"/>
      <c r="E671" s="142">
        <f>SUMIF(F606:F640,"Shelter / Rent-Parish",E606:E640)</f>
        <v>0</v>
      </c>
      <c r="F671" s="140"/>
      <c r="G671" s="138"/>
      <c r="H671" s="141"/>
      <c r="I671" s="831"/>
      <c r="J671" s="166"/>
    </row>
    <row r="672" spans="1:10" x14ac:dyDescent="0.25">
      <c r="A672" s="625" t="s">
        <v>26</v>
      </c>
      <c r="B672" s="144"/>
      <c r="C672" s="139"/>
      <c r="D672" s="139"/>
      <c r="E672" s="142">
        <f>SUMIF(F606:F640,"Medical-Parish",E606:E640)</f>
        <v>0</v>
      </c>
      <c r="F672" s="140"/>
      <c r="G672" s="138"/>
      <c r="H672" s="141"/>
      <c r="I672" s="831"/>
      <c r="J672" s="166"/>
    </row>
    <row r="673" spans="1:10" ht="19.5" thickBot="1" x14ac:dyDescent="0.3">
      <c r="A673" s="625" t="s">
        <v>27</v>
      </c>
      <c r="B673" s="144"/>
      <c r="C673" s="139"/>
      <c r="D673" s="139"/>
      <c r="E673" s="150">
        <f>SUMIF(F606:F640,"Other Services-Parish",E606:E640)</f>
        <v>0</v>
      </c>
      <c r="F673" s="140"/>
      <c r="G673" s="138"/>
      <c r="H673" s="141"/>
      <c r="I673" s="831"/>
      <c r="J673" s="166"/>
    </row>
    <row r="674" spans="1:10" ht="19.5" thickBot="1" x14ac:dyDescent="0.35">
      <c r="A674" s="330" t="s">
        <v>34</v>
      </c>
      <c r="B674" s="227"/>
      <c r="C674" s="214"/>
      <c r="D674" s="215"/>
      <c r="E674" s="81">
        <f>SUM(E669:E673)</f>
        <v>0</v>
      </c>
      <c r="F674" s="152"/>
      <c r="G674" s="138"/>
      <c r="H674" s="141"/>
      <c r="I674" s="831"/>
      <c r="J674" s="166"/>
    </row>
    <row r="675" spans="1:10" x14ac:dyDescent="0.25">
      <c r="A675" s="146"/>
      <c r="B675" s="129"/>
      <c r="C675" s="139"/>
      <c r="D675" s="139"/>
      <c r="E675" s="153"/>
      <c r="F675" s="140"/>
      <c r="G675" s="138"/>
      <c r="H675" s="141"/>
      <c r="I675" s="831"/>
      <c r="J675" s="166"/>
    </row>
    <row r="676" spans="1:10" x14ac:dyDescent="0.3">
      <c r="A676" s="228" t="s">
        <v>372</v>
      </c>
      <c r="B676" s="147"/>
      <c r="C676" s="139"/>
      <c r="D676" s="139"/>
      <c r="E676" s="142"/>
      <c r="F676" s="140"/>
      <c r="G676" s="138"/>
      <c r="H676" s="141"/>
      <c r="I676" s="831"/>
      <c r="J676" s="166"/>
    </row>
    <row r="677" spans="1:10" x14ac:dyDescent="0.25">
      <c r="A677" s="518" t="s">
        <v>392</v>
      </c>
      <c r="B677" s="148"/>
      <c r="C677" s="139"/>
      <c r="D677" s="139"/>
      <c r="E677" s="282">
        <f>SUMIF(F606:F654,"Operating Expenses - Pantry Supplies",E606:E654)</f>
        <v>0</v>
      </c>
      <c r="F677" s="140"/>
      <c r="G677" s="138"/>
      <c r="H677" s="141"/>
      <c r="I677" s="831"/>
      <c r="J677" s="166"/>
    </row>
    <row r="678" spans="1:10" x14ac:dyDescent="0.25">
      <c r="A678" s="518" t="s">
        <v>389</v>
      </c>
      <c r="B678" s="148"/>
      <c r="C678" s="139"/>
      <c r="D678" s="139"/>
      <c r="E678" s="282">
        <f>SUMIF(F606:F654,"Operating Expenses - Professional Fees",E606:E654)</f>
        <v>0</v>
      </c>
      <c r="F678" s="140"/>
      <c r="G678" s="138"/>
      <c r="H678" s="141"/>
      <c r="I678" s="831"/>
      <c r="J678" s="166"/>
    </row>
    <row r="679" spans="1:10" ht="31.5" customHeight="1" x14ac:dyDescent="0.25">
      <c r="A679" s="518" t="s">
        <v>395</v>
      </c>
      <c r="B679" s="148"/>
      <c r="C679" s="139"/>
      <c r="D679" s="139"/>
      <c r="E679" s="282">
        <f>SUMIF(F606:F654,"Operating Expenses - Rent, Utilities, and Maintenance",E606:E654)</f>
        <v>0</v>
      </c>
      <c r="F679" s="140"/>
      <c r="G679" s="138"/>
      <c r="H679" s="141"/>
      <c r="I679" s="831"/>
      <c r="J679" s="166"/>
    </row>
    <row r="680" spans="1:10" ht="31.5" x14ac:dyDescent="0.25">
      <c r="A680" s="518" t="s">
        <v>391</v>
      </c>
      <c r="B680" s="148"/>
      <c r="C680" s="139"/>
      <c r="D680" s="139"/>
      <c r="E680" s="282">
        <f>SUMIF(F606:F654,"Operating Expenses - Printing, Publications, postage, and shipping",E606:E654)</f>
        <v>0</v>
      </c>
      <c r="F680" s="140"/>
      <c r="G680" s="138"/>
      <c r="H680" s="141"/>
      <c r="I680" s="831"/>
      <c r="J680" s="166"/>
    </row>
    <row r="681" spans="1:10" ht="31.5" x14ac:dyDescent="0.25">
      <c r="A681" s="628" t="s">
        <v>36</v>
      </c>
      <c r="B681" s="148"/>
      <c r="C681" s="139"/>
      <c r="D681" s="139"/>
      <c r="E681" s="282">
        <f>SUMIF(F606:F654,"Operating Expenses (Fundraising / Special Events)",E606:E654)</f>
        <v>0</v>
      </c>
      <c r="F681" s="140"/>
      <c r="G681" s="138"/>
      <c r="H681" s="141"/>
      <c r="I681" s="831"/>
      <c r="J681" s="166"/>
    </row>
    <row r="682" spans="1:10" ht="19.5" thickBot="1" x14ac:dyDescent="0.3">
      <c r="A682" s="628" t="s">
        <v>37</v>
      </c>
      <c r="B682" s="148"/>
      <c r="C682" s="139"/>
      <c r="D682" s="139"/>
      <c r="E682" s="287">
        <f>SUMIF(F606:F654,"Operating Expenses (Other)",E606:E654)</f>
        <v>0</v>
      </c>
      <c r="F682" s="140"/>
      <c r="G682" s="138"/>
      <c r="H682" s="141"/>
      <c r="I682" s="831"/>
      <c r="J682" s="166"/>
    </row>
    <row r="683" spans="1:10" ht="19.5" thickBot="1" x14ac:dyDescent="0.3">
      <c r="A683" s="329" t="s">
        <v>38</v>
      </c>
      <c r="B683" s="230"/>
      <c r="C683" s="214"/>
      <c r="D683" s="215"/>
      <c r="E683" s="81">
        <f>SUM(E677:E682)</f>
        <v>0</v>
      </c>
      <c r="F683" s="152"/>
      <c r="G683" s="138"/>
      <c r="H683" s="141"/>
      <c r="I683" s="831"/>
      <c r="J683" s="166"/>
    </row>
    <row r="684" spans="1:10" x14ac:dyDescent="0.25">
      <c r="A684" s="149"/>
      <c r="B684" s="147"/>
      <c r="C684" s="139"/>
      <c r="D684" s="139"/>
      <c r="E684" s="317"/>
      <c r="F684" s="140"/>
      <c r="G684" s="138"/>
      <c r="H684" s="141"/>
      <c r="I684" s="831"/>
      <c r="J684" s="166"/>
    </row>
    <row r="685" spans="1:10" x14ac:dyDescent="0.25">
      <c r="A685" s="329" t="s">
        <v>126</v>
      </c>
      <c r="B685" s="147"/>
      <c r="C685" s="139"/>
      <c r="D685" s="151"/>
      <c r="E685" s="202"/>
      <c r="F685" s="140"/>
      <c r="G685" s="138"/>
      <c r="H685" s="141"/>
      <c r="I685" s="831"/>
      <c r="J685" s="166"/>
    </row>
    <row r="686" spans="1:10" x14ac:dyDescent="0.25">
      <c r="A686" s="489" t="s">
        <v>333</v>
      </c>
      <c r="B686" s="147"/>
      <c r="C686" s="139"/>
      <c r="D686" s="151"/>
      <c r="E686" s="491">
        <f>SUMIF(F606:F654, "Baby Closet - Supplies",E606:E654)</f>
        <v>0</v>
      </c>
      <c r="F686" s="140"/>
      <c r="G686" s="138"/>
      <c r="H686" s="141"/>
      <c r="I686" s="831"/>
      <c r="J686" s="166"/>
    </row>
    <row r="687" spans="1:10" ht="19.5" thickBot="1" x14ac:dyDescent="0.3">
      <c r="A687" s="489" t="s">
        <v>335</v>
      </c>
      <c r="B687" s="147"/>
      <c r="C687" s="139"/>
      <c r="D687" s="151"/>
      <c r="E687" s="493">
        <f>SUMIF(F606:F654, "Baby Closet - Assistance",E606:E654)</f>
        <v>0</v>
      </c>
      <c r="F687" s="140"/>
      <c r="G687" s="138"/>
      <c r="H687" s="141"/>
      <c r="I687" s="831"/>
      <c r="J687" s="166"/>
    </row>
    <row r="688" spans="1:10" ht="19.5" thickBot="1" x14ac:dyDescent="0.3">
      <c r="A688" s="327" t="s">
        <v>127</v>
      </c>
      <c r="B688" s="208"/>
      <c r="C688" s="314"/>
      <c r="D688" s="315"/>
      <c r="E688" s="19">
        <f>SUM(E686:E687)</f>
        <v>0</v>
      </c>
      <c r="F688" s="140"/>
      <c r="G688" s="138"/>
      <c r="H688" s="141"/>
      <c r="I688" s="831"/>
      <c r="J688" s="166"/>
    </row>
    <row r="689" spans="1:11" ht="19.5" thickBot="1" x14ac:dyDescent="0.3">
      <c r="A689" s="149"/>
      <c r="B689" s="147"/>
      <c r="C689" s="139"/>
      <c r="D689" s="139"/>
      <c r="E689" s="202"/>
      <c r="F689" s="140"/>
      <c r="G689" s="138"/>
      <c r="H689" s="141"/>
      <c r="I689" s="831"/>
      <c r="J689" s="166"/>
    </row>
    <row r="690" spans="1:11" ht="19.5" thickBot="1" x14ac:dyDescent="0.3">
      <c r="A690" s="328" t="s">
        <v>73</v>
      </c>
      <c r="B690" s="138"/>
      <c r="C690" s="139"/>
      <c r="D690" s="151"/>
      <c r="E690" s="19">
        <f>E666+E674+E683</f>
        <v>0</v>
      </c>
      <c r="F690" s="152"/>
      <c r="G690" s="138"/>
      <c r="H690" s="141"/>
      <c r="I690" s="831"/>
      <c r="J690" s="167"/>
    </row>
    <row r="691" spans="1:11" ht="19.5" thickBot="1" x14ac:dyDescent="0.3">
      <c r="A691" s="784"/>
      <c r="B691" s="785"/>
      <c r="C691" s="314"/>
      <c r="D691" s="314"/>
      <c r="E691" s="786"/>
      <c r="F691" s="757"/>
      <c r="G691" s="785"/>
      <c r="H691" s="320"/>
      <c r="I691" s="832"/>
      <c r="J691" s="321"/>
    </row>
    <row r="692" spans="1:11" ht="19.5" thickBot="1" x14ac:dyDescent="0.3">
      <c r="A692" s="1128" t="s">
        <v>626</v>
      </c>
      <c r="B692" s="1129"/>
      <c r="C692" s="1129"/>
      <c r="D692" s="1129"/>
      <c r="E692" s="1129"/>
      <c r="F692" s="1129"/>
      <c r="G692" s="1129"/>
      <c r="H692" s="1129"/>
      <c r="I692" s="1129"/>
      <c r="J692" s="1129"/>
      <c r="K692" s="1114"/>
    </row>
    <row r="693" spans="1:11" ht="19.5" thickBot="1" x14ac:dyDescent="0.3">
      <c r="A693" s="1162"/>
      <c r="B693" s="1162"/>
      <c r="C693" s="1162"/>
      <c r="D693" s="1162"/>
      <c r="E693" s="1162"/>
      <c r="F693" s="1162"/>
      <c r="G693" s="1162"/>
      <c r="H693" s="1162"/>
      <c r="I693" s="1162"/>
      <c r="J693" s="1162"/>
      <c r="K693" s="1162"/>
    </row>
    <row r="694" spans="1:11" ht="19.5" thickBot="1" x14ac:dyDescent="0.3">
      <c r="A694" s="1163" t="s">
        <v>638</v>
      </c>
      <c r="B694" s="1164"/>
      <c r="C694" s="1164"/>
      <c r="D694" s="1164"/>
      <c r="E694" s="1164"/>
      <c r="F694" s="1164"/>
      <c r="G694" s="1164"/>
      <c r="H694" s="1164"/>
      <c r="I694" s="1164"/>
      <c r="J694" s="1164"/>
      <c r="K694" s="1165"/>
    </row>
    <row r="695" spans="1:11" ht="19.5" thickBot="1" x14ac:dyDescent="0.3">
      <c r="A695" s="1128" t="s">
        <v>108</v>
      </c>
      <c r="B695" s="1129"/>
      <c r="C695" s="1129"/>
      <c r="D695" s="1129"/>
      <c r="E695" s="1129"/>
      <c r="F695" s="1129"/>
      <c r="G695" s="1129"/>
      <c r="H695" s="1129"/>
      <c r="I695" s="1129"/>
      <c r="J695" s="1129"/>
      <c r="K695" s="1114"/>
    </row>
    <row r="696" spans="1:11" x14ac:dyDescent="0.25">
      <c r="A696" s="592"/>
      <c r="B696" s="587"/>
      <c r="C696" s="198"/>
      <c r="D696" s="198"/>
      <c r="E696" s="594"/>
      <c r="F696" s="1012"/>
      <c r="G696" s="1013"/>
      <c r="H696" s="588"/>
      <c r="I696" s="829"/>
      <c r="J696" s="201"/>
      <c r="K696" s="170"/>
    </row>
    <row r="697" spans="1:11" ht="51.75" customHeight="1" x14ac:dyDescent="0.25">
      <c r="A697" s="595"/>
      <c r="B697" s="576"/>
      <c r="C697" s="139"/>
      <c r="D697" s="583"/>
      <c r="E697" s="491"/>
      <c r="F697" s="757"/>
      <c r="G697" s="314"/>
      <c r="H697" s="578"/>
      <c r="I697" s="820"/>
      <c r="J697" s="166"/>
      <c r="K697" s="131"/>
    </row>
    <row r="698" spans="1:11" x14ac:dyDescent="0.25">
      <c r="A698" s="595"/>
      <c r="B698" s="576"/>
      <c r="C698" s="139"/>
      <c r="D698" s="583"/>
      <c r="E698" s="491"/>
      <c r="F698" s="757"/>
      <c r="G698" s="314"/>
      <c r="H698" s="578"/>
      <c r="I698" s="820"/>
      <c r="J698" s="166"/>
      <c r="K698" s="131"/>
    </row>
    <row r="699" spans="1:11" x14ac:dyDescent="0.25">
      <c r="A699" s="595"/>
      <c r="B699" s="576"/>
      <c r="C699" s="139"/>
      <c r="D699" s="583"/>
      <c r="E699" s="491"/>
      <c r="F699" s="757"/>
      <c r="G699" s="314"/>
      <c r="H699" s="578"/>
      <c r="I699" s="820"/>
      <c r="J699" s="166"/>
      <c r="K699" s="131"/>
    </row>
    <row r="700" spans="1:11" x14ac:dyDescent="0.25">
      <c r="A700" s="595"/>
      <c r="B700" s="576"/>
      <c r="C700" s="139"/>
      <c r="D700" s="583"/>
      <c r="E700" s="491"/>
      <c r="F700" s="757"/>
      <c r="G700" s="314"/>
      <c r="H700" s="578"/>
      <c r="I700" s="820"/>
      <c r="J700" s="166"/>
      <c r="K700" s="131"/>
    </row>
    <row r="701" spans="1:11" x14ac:dyDescent="0.25">
      <c r="A701" s="595"/>
      <c r="B701" s="576"/>
      <c r="C701" s="139"/>
      <c r="D701" s="583"/>
      <c r="E701" s="491"/>
      <c r="F701" s="757"/>
      <c r="G701" s="314"/>
      <c r="H701" s="578"/>
      <c r="I701" s="820"/>
      <c r="J701" s="166"/>
      <c r="K701" s="131"/>
    </row>
    <row r="702" spans="1:11" x14ac:dyDescent="0.25">
      <c r="A702" s="595"/>
      <c r="B702" s="576"/>
      <c r="C702" s="139"/>
      <c r="D702" s="583"/>
      <c r="E702" s="491"/>
      <c r="F702" s="757"/>
      <c r="G702" s="314"/>
      <c r="H702" s="578"/>
      <c r="I702" s="820"/>
      <c r="J702" s="166"/>
      <c r="K702" s="131"/>
    </row>
    <row r="703" spans="1:11" x14ac:dyDescent="0.25">
      <c r="A703" s="595"/>
      <c r="B703" s="576"/>
      <c r="C703" s="139"/>
      <c r="D703" s="139"/>
      <c r="E703" s="491"/>
      <c r="F703" s="757"/>
      <c r="G703" s="314"/>
      <c r="H703" s="578"/>
      <c r="I703" s="820"/>
      <c r="J703" s="166"/>
      <c r="K703" s="131"/>
    </row>
    <row r="704" spans="1:11" x14ac:dyDescent="0.25">
      <c r="A704" s="595"/>
      <c r="B704" s="576"/>
      <c r="C704" s="139"/>
      <c r="D704" s="139"/>
      <c r="E704" s="491"/>
      <c r="F704" s="757"/>
      <c r="G704" s="314"/>
      <c r="H704" s="578"/>
      <c r="I704" s="820"/>
      <c r="J704" s="166"/>
      <c r="K704" s="131"/>
    </row>
    <row r="705" spans="1:11" x14ac:dyDescent="0.25">
      <c r="A705" s="595"/>
      <c r="B705" s="576"/>
      <c r="C705" s="139"/>
      <c r="D705" s="139"/>
      <c r="E705" s="491"/>
      <c r="F705" s="757"/>
      <c r="G705" s="314"/>
      <c r="H705" s="578"/>
      <c r="I705" s="820"/>
      <c r="J705" s="166"/>
      <c r="K705" s="131"/>
    </row>
    <row r="706" spans="1:11" x14ac:dyDescent="0.25">
      <c r="A706" s="596"/>
      <c r="B706" s="576"/>
      <c r="C706" s="139"/>
      <c r="D706" s="583"/>
      <c r="E706" s="491"/>
      <c r="F706" s="757"/>
      <c r="G706" s="314"/>
      <c r="H706" s="578"/>
      <c r="I706" s="820"/>
      <c r="J706" s="166"/>
      <c r="K706" s="131"/>
    </row>
    <row r="707" spans="1:11" x14ac:dyDescent="0.25">
      <c r="A707" s="596"/>
      <c r="B707" s="576"/>
      <c r="C707" s="139"/>
      <c r="D707" s="139"/>
      <c r="E707" s="491"/>
      <c r="F707" s="757"/>
      <c r="G707" s="314"/>
      <c r="H707" s="578"/>
      <c r="I707" s="820"/>
      <c r="J707" s="166"/>
      <c r="K707" s="131"/>
    </row>
    <row r="708" spans="1:11" x14ac:dyDescent="0.25">
      <c r="A708" s="596"/>
      <c r="B708" s="576"/>
      <c r="C708" s="139"/>
      <c r="D708" s="139"/>
      <c r="E708" s="491"/>
      <c r="F708" s="757"/>
      <c r="G708" s="314"/>
      <c r="H708" s="578"/>
      <c r="I708" s="820"/>
      <c r="J708" s="321"/>
      <c r="K708" s="131"/>
    </row>
    <row r="709" spans="1:11" x14ac:dyDescent="0.25">
      <c r="A709" s="596"/>
      <c r="B709" s="576" t="s">
        <v>74</v>
      </c>
      <c r="C709" s="139" t="s">
        <v>74</v>
      </c>
      <c r="D709" s="139" t="s">
        <v>74</v>
      </c>
      <c r="E709" s="491" t="s">
        <v>74</v>
      </c>
      <c r="F709" s="757"/>
      <c r="G709" s="314"/>
      <c r="H709" s="578"/>
      <c r="I709" s="820" t="s">
        <v>74</v>
      </c>
      <c r="J709" s="321"/>
      <c r="K709" s="131"/>
    </row>
    <row r="710" spans="1:11" x14ac:dyDescent="0.25">
      <c r="A710" s="596"/>
      <c r="B710" s="576" t="s">
        <v>74</v>
      </c>
      <c r="C710" s="139" t="s">
        <v>74</v>
      </c>
      <c r="D710" s="583" t="s">
        <v>74</v>
      </c>
      <c r="E710" s="491" t="s">
        <v>74</v>
      </c>
      <c r="F710" s="757"/>
      <c r="G710" s="314"/>
      <c r="H710" s="578"/>
      <c r="I710" s="820" t="s">
        <v>74</v>
      </c>
      <c r="J710" s="321"/>
      <c r="K710" s="131"/>
    </row>
    <row r="711" spans="1:11" x14ac:dyDescent="0.25">
      <c r="A711" s="596"/>
      <c r="B711" s="576" t="s">
        <v>74</v>
      </c>
      <c r="C711" s="139" t="s">
        <v>74</v>
      </c>
      <c r="D711" s="139" t="s">
        <v>74</v>
      </c>
      <c r="E711" s="491" t="s">
        <v>74</v>
      </c>
      <c r="F711" s="757"/>
      <c r="G711" s="314"/>
      <c r="H711" s="578"/>
      <c r="I711" s="820" t="s">
        <v>74</v>
      </c>
      <c r="J711" s="321"/>
      <c r="K711" s="131"/>
    </row>
    <row r="712" spans="1:11" x14ac:dyDescent="0.25">
      <c r="A712" s="596"/>
      <c r="B712" s="576" t="s">
        <v>74</v>
      </c>
      <c r="C712" s="139" t="s">
        <v>74</v>
      </c>
      <c r="D712" s="139" t="s">
        <v>74</v>
      </c>
      <c r="E712" s="491" t="s">
        <v>74</v>
      </c>
      <c r="F712" s="757"/>
      <c r="G712" s="314"/>
      <c r="H712" s="578"/>
      <c r="I712" s="820" t="s">
        <v>74</v>
      </c>
      <c r="J712" s="321"/>
      <c r="K712" s="131"/>
    </row>
    <row r="713" spans="1:11" x14ac:dyDescent="0.25">
      <c r="A713" s="596"/>
      <c r="B713" s="585" t="s">
        <v>74</v>
      </c>
      <c r="C713" s="314" t="s">
        <v>74</v>
      </c>
      <c r="D713" s="314" t="s">
        <v>74</v>
      </c>
      <c r="E713" s="492" t="s">
        <v>74</v>
      </c>
      <c r="F713" s="757"/>
      <c r="G713" s="314"/>
      <c r="H713" s="579"/>
      <c r="I713" s="821" t="s">
        <v>74</v>
      </c>
      <c r="J713" s="321"/>
      <c r="K713" s="131"/>
    </row>
    <row r="714" spans="1:11" x14ac:dyDescent="0.25">
      <c r="A714" s="596"/>
      <c r="B714" s="585" t="s">
        <v>74</v>
      </c>
      <c r="C714" s="314" t="s">
        <v>74</v>
      </c>
      <c r="D714" s="314" t="s">
        <v>74</v>
      </c>
      <c r="E714" s="492" t="s">
        <v>74</v>
      </c>
      <c r="F714" s="757"/>
      <c r="G714" s="314"/>
      <c r="H714" s="579"/>
      <c r="I714" s="821" t="s">
        <v>74</v>
      </c>
      <c r="J714" s="321"/>
      <c r="K714" s="131"/>
    </row>
    <row r="715" spans="1:11" x14ac:dyDescent="0.25">
      <c r="A715" s="596"/>
      <c r="B715" s="585" t="s">
        <v>74</v>
      </c>
      <c r="C715" s="314" t="s">
        <v>74</v>
      </c>
      <c r="D715" s="314" t="s">
        <v>74</v>
      </c>
      <c r="E715" s="492" t="s">
        <v>74</v>
      </c>
      <c r="F715" s="757"/>
      <c r="G715" s="314"/>
      <c r="H715" s="579"/>
      <c r="I715" s="821" t="s">
        <v>74</v>
      </c>
      <c r="J715" s="321"/>
      <c r="K715" s="131"/>
    </row>
    <row r="716" spans="1:11" ht="19.149999999999999" customHeight="1" x14ac:dyDescent="0.25">
      <c r="A716" s="596"/>
      <c r="B716" s="585" t="s">
        <v>74</v>
      </c>
      <c r="C716" s="314" t="s">
        <v>74</v>
      </c>
      <c r="D716" s="637" t="s">
        <v>74</v>
      </c>
      <c r="E716" s="492" t="s">
        <v>74</v>
      </c>
      <c r="F716" s="757"/>
      <c r="G716" s="314"/>
      <c r="H716" s="579"/>
      <c r="I716" s="821" t="s">
        <v>74</v>
      </c>
      <c r="J716" s="321"/>
      <c r="K716" s="131"/>
    </row>
    <row r="717" spans="1:11" x14ac:dyDescent="0.25">
      <c r="A717" s="596"/>
      <c r="B717" s="585" t="s">
        <v>74</v>
      </c>
      <c r="C717" s="314" t="s">
        <v>74</v>
      </c>
      <c r="D717" s="314" t="s">
        <v>74</v>
      </c>
      <c r="E717" s="492" t="s">
        <v>74</v>
      </c>
      <c r="F717" s="757"/>
      <c r="G717" s="314"/>
      <c r="H717" s="579"/>
      <c r="I717" s="821" t="s">
        <v>74</v>
      </c>
      <c r="J717" s="321"/>
      <c r="K717" s="131"/>
    </row>
    <row r="718" spans="1:11" x14ac:dyDescent="0.25">
      <c r="A718" s="596"/>
      <c r="B718" s="585" t="s">
        <v>74</v>
      </c>
      <c r="C718" s="314" t="s">
        <v>74</v>
      </c>
      <c r="D718" s="314" t="s">
        <v>74</v>
      </c>
      <c r="E718" s="492" t="s">
        <v>74</v>
      </c>
      <c r="F718" s="757"/>
      <c r="G718" s="314"/>
      <c r="H718" s="579"/>
      <c r="I718" s="821" t="s">
        <v>104</v>
      </c>
      <c r="J718" s="321"/>
      <c r="K718" s="131"/>
    </row>
    <row r="719" spans="1:11" x14ac:dyDescent="0.25">
      <c r="A719" s="596"/>
      <c r="B719" s="585" t="s">
        <v>74</v>
      </c>
      <c r="C719" s="314" t="s">
        <v>74</v>
      </c>
      <c r="D719" s="314" t="s">
        <v>74</v>
      </c>
      <c r="E719" s="492" t="s">
        <v>74</v>
      </c>
      <c r="F719" s="757"/>
      <c r="G719" s="314"/>
      <c r="H719" s="579"/>
      <c r="I719" s="821" t="s">
        <v>74</v>
      </c>
      <c r="J719" s="321"/>
      <c r="K719" s="131"/>
    </row>
    <row r="720" spans="1:11" x14ac:dyDescent="0.25">
      <c r="A720" s="596"/>
      <c r="B720" s="585" t="s">
        <v>74</v>
      </c>
      <c r="C720" s="314" t="s">
        <v>74</v>
      </c>
      <c r="D720" s="314" t="s">
        <v>74</v>
      </c>
      <c r="E720" s="492" t="s">
        <v>74</v>
      </c>
      <c r="F720" s="757"/>
      <c r="G720" s="314"/>
      <c r="H720" s="579"/>
      <c r="I720" s="821" t="s">
        <v>74</v>
      </c>
      <c r="J720" s="321"/>
      <c r="K720" s="131"/>
    </row>
    <row r="721" spans="1:11" x14ac:dyDescent="0.25">
      <c r="A721" s="596"/>
      <c r="B721" s="585" t="s">
        <v>74</v>
      </c>
      <c r="C721" s="314" t="s">
        <v>74</v>
      </c>
      <c r="D721" s="314" t="s">
        <v>74</v>
      </c>
      <c r="E721" s="492" t="s">
        <v>74</v>
      </c>
      <c r="F721" s="757"/>
      <c r="G721" s="314"/>
      <c r="H721" s="579"/>
      <c r="I721" s="821"/>
      <c r="J721" s="321"/>
      <c r="K721" s="131"/>
    </row>
    <row r="722" spans="1:11" ht="19.5" thickBot="1" x14ac:dyDescent="0.3">
      <c r="A722" s="596"/>
      <c r="B722" s="585"/>
      <c r="C722" s="314"/>
      <c r="D722" s="637"/>
      <c r="E722" s="492"/>
      <c r="F722" s="757"/>
      <c r="G722" s="314"/>
      <c r="H722" s="579"/>
      <c r="I722" s="821" t="s">
        <v>104</v>
      </c>
      <c r="J722" s="321"/>
      <c r="K722" s="279"/>
    </row>
    <row r="723" spans="1:11" ht="19.5" thickBot="1" x14ac:dyDescent="0.35">
      <c r="A723" s="178" t="s">
        <v>109</v>
      </c>
      <c r="B723" s="188"/>
      <c r="C723" s="185"/>
      <c r="D723" s="190"/>
      <c r="E723" s="81">
        <f>SUM(E696:E722)</f>
        <v>0</v>
      </c>
      <c r="F723" s="756"/>
      <c r="G723" s="185"/>
      <c r="H723" s="186"/>
      <c r="I723" s="839" t="s">
        <v>74</v>
      </c>
      <c r="J723" s="164"/>
    </row>
    <row r="724" spans="1:11" ht="19.5" thickBot="1" x14ac:dyDescent="0.3">
      <c r="A724" s="189"/>
      <c r="B724" s="187"/>
      <c r="C724" s="185"/>
      <c r="D724" s="185"/>
      <c r="E724" s="191"/>
      <c r="F724" s="755"/>
      <c r="G724" s="185"/>
      <c r="H724" s="186"/>
      <c r="I724" s="839" t="s">
        <v>74</v>
      </c>
      <c r="J724" s="164"/>
    </row>
    <row r="725" spans="1:11" ht="19.5" thickBot="1" x14ac:dyDescent="0.3">
      <c r="A725" s="1128" t="s">
        <v>123</v>
      </c>
      <c r="B725" s="1129"/>
      <c r="C725" s="1129"/>
      <c r="D725" s="1129"/>
      <c r="E725" s="1129"/>
      <c r="F725" s="1129"/>
      <c r="G725" s="1129"/>
      <c r="H725" s="1129"/>
      <c r="I725" s="1129"/>
      <c r="J725" s="1129"/>
      <c r="K725" s="1114"/>
    </row>
    <row r="726" spans="1:11" x14ac:dyDescent="0.25">
      <c r="A726" s="592"/>
      <c r="B726" s="587"/>
      <c r="C726" s="198"/>
      <c r="D726" s="991"/>
      <c r="E726" s="594"/>
      <c r="F726" s="199"/>
      <c r="G726" s="199"/>
      <c r="H726" s="588"/>
      <c r="I726" s="829"/>
      <c r="J726" s="201"/>
      <c r="K726" s="661"/>
    </row>
    <row r="727" spans="1:11" x14ac:dyDescent="0.25">
      <c r="A727" s="595"/>
      <c r="B727" s="576"/>
      <c r="C727" s="139"/>
      <c r="D727" s="583"/>
      <c r="E727" s="491"/>
      <c r="F727" s="140"/>
      <c r="G727" s="140"/>
      <c r="H727" s="578"/>
      <c r="I727" s="820"/>
      <c r="J727" s="166"/>
      <c r="K727" s="582"/>
    </row>
    <row r="728" spans="1:11" x14ac:dyDescent="0.25">
      <c r="A728" s="595"/>
      <c r="B728" s="576"/>
      <c r="C728" s="139"/>
      <c r="D728" s="583"/>
      <c r="E728" s="491"/>
      <c r="F728" s="140"/>
      <c r="G728" s="140"/>
      <c r="H728" s="578"/>
      <c r="I728" s="820"/>
      <c r="J728" s="166"/>
      <c r="K728" s="582"/>
    </row>
    <row r="729" spans="1:11" ht="18.95" customHeight="1" x14ac:dyDescent="0.25">
      <c r="A729" s="595"/>
      <c r="B729" s="576"/>
      <c r="C729" s="139"/>
      <c r="D729" s="139"/>
      <c r="E729" s="491"/>
      <c r="F729" s="140"/>
      <c r="G729" s="140"/>
      <c r="H729" s="578"/>
      <c r="I729" s="820"/>
      <c r="J729" s="166"/>
      <c r="K729" s="582"/>
    </row>
    <row r="730" spans="1:11" x14ac:dyDescent="0.25">
      <c r="A730" s="595"/>
      <c r="B730" s="576"/>
      <c r="C730" s="139"/>
      <c r="D730" s="583"/>
      <c r="E730" s="491"/>
      <c r="F730" s="140"/>
      <c r="G730" s="140"/>
      <c r="H730" s="578"/>
      <c r="I730" s="820"/>
      <c r="J730" s="166"/>
      <c r="K730" s="582"/>
    </row>
    <row r="731" spans="1:11" x14ac:dyDescent="0.25">
      <c r="A731" s="595"/>
      <c r="B731" s="576" t="s">
        <v>74</v>
      </c>
      <c r="C731" s="139" t="s">
        <v>74</v>
      </c>
      <c r="D731" s="139" t="s">
        <v>74</v>
      </c>
      <c r="E731" s="491" t="s">
        <v>74</v>
      </c>
      <c r="F731" s="140"/>
      <c r="G731" s="140"/>
      <c r="H731" s="578" t="s">
        <v>74</v>
      </c>
      <c r="I731" s="820" t="s">
        <v>74</v>
      </c>
      <c r="J731" s="166"/>
      <c r="K731" s="582"/>
    </row>
    <row r="732" spans="1:11" x14ac:dyDescent="0.25">
      <c r="A732" s="595"/>
      <c r="B732" s="576" t="s">
        <v>74</v>
      </c>
      <c r="C732" s="139" t="s">
        <v>74</v>
      </c>
      <c r="D732" s="139" t="s">
        <v>74</v>
      </c>
      <c r="E732" s="491" t="s">
        <v>74</v>
      </c>
      <c r="F732" s="140"/>
      <c r="G732" s="140"/>
      <c r="H732" s="578" t="s">
        <v>74</v>
      </c>
      <c r="I732" s="820" t="s">
        <v>74</v>
      </c>
      <c r="J732" s="166"/>
      <c r="K732" s="582"/>
    </row>
    <row r="733" spans="1:11" x14ac:dyDescent="0.25">
      <c r="A733" s="595"/>
      <c r="B733" s="576" t="s">
        <v>74</v>
      </c>
      <c r="C733" s="139" t="s">
        <v>74</v>
      </c>
      <c r="D733" s="139" t="s">
        <v>74</v>
      </c>
      <c r="E733" s="491" t="s">
        <v>74</v>
      </c>
      <c r="F733" s="140"/>
      <c r="G733" s="140"/>
      <c r="H733" s="578" t="s">
        <v>74</v>
      </c>
      <c r="I733" s="820" t="s">
        <v>74</v>
      </c>
      <c r="J733" s="166"/>
      <c r="K733" s="582"/>
    </row>
    <row r="734" spans="1:11" x14ac:dyDescent="0.25">
      <c r="A734" s="595"/>
      <c r="B734" s="576" t="s">
        <v>74</v>
      </c>
      <c r="C734" s="587" t="s">
        <v>74</v>
      </c>
      <c r="D734" s="583" t="s">
        <v>74</v>
      </c>
      <c r="E734" s="491" t="s">
        <v>74</v>
      </c>
      <c r="F734" s="140"/>
      <c r="G734" s="140"/>
      <c r="H734" s="578" t="s">
        <v>74</v>
      </c>
      <c r="I734" s="820" t="s">
        <v>74</v>
      </c>
      <c r="J734" s="166"/>
      <c r="K734" s="582"/>
    </row>
    <row r="735" spans="1:11" x14ac:dyDescent="0.25">
      <c r="A735" s="595"/>
      <c r="B735" s="576" t="s">
        <v>74</v>
      </c>
      <c r="C735" s="139" t="s">
        <v>74</v>
      </c>
      <c r="D735" s="139" t="s">
        <v>74</v>
      </c>
      <c r="E735" s="491" t="s">
        <v>74</v>
      </c>
      <c r="F735" s="140"/>
      <c r="G735" s="140"/>
      <c r="H735" s="578" t="s">
        <v>74</v>
      </c>
      <c r="I735" s="820" t="s">
        <v>74</v>
      </c>
      <c r="J735" s="166"/>
      <c r="K735" s="582"/>
    </row>
    <row r="736" spans="1:11" x14ac:dyDescent="0.25">
      <c r="A736" s="595"/>
      <c r="B736" s="576" t="s">
        <v>74</v>
      </c>
      <c r="C736" s="139" t="s">
        <v>74</v>
      </c>
      <c r="D736" s="583" t="s">
        <v>74</v>
      </c>
      <c r="E736" s="491" t="s">
        <v>74</v>
      </c>
      <c r="F736" s="140"/>
      <c r="G736" s="140"/>
      <c r="H736" s="578"/>
      <c r="I736" s="820" t="s">
        <v>74</v>
      </c>
      <c r="J736" s="166"/>
      <c r="K736" s="582"/>
    </row>
    <row r="737" spans="1:11" x14ac:dyDescent="0.25">
      <c r="A737" s="595"/>
      <c r="B737" s="576" t="s">
        <v>74</v>
      </c>
      <c r="C737" s="587" t="s">
        <v>74</v>
      </c>
      <c r="D737" s="139" t="s">
        <v>74</v>
      </c>
      <c r="E737" s="491" t="s">
        <v>74</v>
      </c>
      <c r="F737" s="140"/>
      <c r="G737" s="140"/>
      <c r="H737" s="578"/>
      <c r="I737" s="820" t="s">
        <v>74</v>
      </c>
      <c r="J737" s="166"/>
      <c r="K737" s="582"/>
    </row>
    <row r="738" spans="1:11" x14ac:dyDescent="0.25">
      <c r="A738" s="596"/>
      <c r="B738" s="576" t="s">
        <v>74</v>
      </c>
      <c r="C738" s="587" t="s">
        <v>74</v>
      </c>
      <c r="D738" s="583" t="s">
        <v>74</v>
      </c>
      <c r="E738" s="492" t="s">
        <v>74</v>
      </c>
      <c r="F738" s="140"/>
      <c r="G738" s="140"/>
      <c r="H738" s="578"/>
      <c r="I738" s="820" t="s">
        <v>74</v>
      </c>
      <c r="J738" s="166"/>
      <c r="K738" s="582"/>
    </row>
    <row r="739" spans="1:11" x14ac:dyDescent="0.25">
      <c r="A739" s="596"/>
      <c r="B739" s="576" t="s">
        <v>74</v>
      </c>
      <c r="C739" s="587" t="s">
        <v>74</v>
      </c>
      <c r="D739" s="583" t="s">
        <v>74</v>
      </c>
      <c r="E739" s="492" t="s">
        <v>74</v>
      </c>
      <c r="F739" s="140"/>
      <c r="G739" s="140"/>
      <c r="H739" s="578"/>
      <c r="I739" s="820" t="s">
        <v>74</v>
      </c>
      <c r="J739" s="166"/>
      <c r="K739" s="582"/>
    </row>
    <row r="740" spans="1:11" x14ac:dyDescent="0.25">
      <c r="A740" s="596"/>
      <c r="B740" s="576"/>
      <c r="C740" s="587"/>
      <c r="D740" s="583"/>
      <c r="E740" s="492"/>
      <c r="F740" s="140"/>
      <c r="G740" s="140"/>
      <c r="H740" s="578"/>
      <c r="I740" s="820"/>
      <c r="J740" s="166"/>
      <c r="K740" s="582"/>
    </row>
    <row r="741" spans="1:11" ht="19.5" thickBot="1" x14ac:dyDescent="0.3">
      <c r="A741" s="596"/>
      <c r="B741" s="576"/>
      <c r="C741" s="587" t="s">
        <v>74</v>
      </c>
      <c r="D741" s="583"/>
      <c r="E741" s="492"/>
      <c r="F741" s="140"/>
      <c r="G741" s="139"/>
      <c r="H741" s="578"/>
      <c r="I741" s="820" t="s">
        <v>74</v>
      </c>
      <c r="J741" s="166"/>
      <c r="K741" s="608"/>
    </row>
    <row r="742" spans="1:11" ht="19.5" thickBot="1" x14ac:dyDescent="0.35">
      <c r="A742" s="193" t="s">
        <v>110</v>
      </c>
      <c r="B742" s="192"/>
      <c r="C742" s="391"/>
      <c r="D742" s="151"/>
      <c r="E742" s="194">
        <f>SUM(E726:E741)</f>
        <v>0</v>
      </c>
      <c r="F742" s="78"/>
    </row>
    <row r="743" spans="1:11" ht="19.5" thickBot="1" x14ac:dyDescent="0.3">
      <c r="A743" s="189"/>
      <c r="B743" s="184"/>
      <c r="C743" s="185"/>
      <c r="D743" s="185"/>
      <c r="E743" s="191"/>
      <c r="F743" s="755"/>
      <c r="G743" s="185"/>
      <c r="H743" s="186"/>
      <c r="I743" s="826"/>
      <c r="J743" s="164"/>
    </row>
    <row r="744" spans="1:11" ht="19.5" thickBot="1" x14ac:dyDescent="0.3">
      <c r="A744" s="1170" t="s">
        <v>124</v>
      </c>
      <c r="B744" s="1171"/>
      <c r="C744" s="1171"/>
      <c r="D744" s="1171"/>
      <c r="E744" s="1171"/>
      <c r="F744" s="1171"/>
      <c r="G744" s="1171"/>
      <c r="H744" s="1171"/>
      <c r="I744" s="1171"/>
      <c r="J744" s="1172"/>
    </row>
    <row r="745" spans="1:11" x14ac:dyDescent="0.25">
      <c r="A745" s="638"/>
      <c r="B745" s="587"/>
      <c r="C745" s="588"/>
      <c r="D745" s="198"/>
      <c r="E745" s="639"/>
      <c r="F745" s="323"/>
      <c r="G745" s="198"/>
      <c r="H745" s="588"/>
      <c r="I745" s="829"/>
      <c r="J745" s="640"/>
    </row>
    <row r="746" spans="1:11" x14ac:dyDescent="0.25">
      <c r="A746" s="638"/>
      <c r="B746" s="587" t="s">
        <v>74</v>
      </c>
      <c r="C746" s="588"/>
      <c r="D746" s="198"/>
      <c r="E746" s="639"/>
      <c r="F746" s="323"/>
      <c r="G746" s="198"/>
      <c r="H746" s="588"/>
      <c r="I746" s="829"/>
      <c r="J746" s="640"/>
    </row>
    <row r="747" spans="1:11" ht="19.5" thickBot="1" x14ac:dyDescent="0.3">
      <c r="A747" s="638"/>
      <c r="B747" s="587"/>
      <c r="C747" s="588"/>
      <c r="D747" s="198"/>
      <c r="E747" s="639"/>
      <c r="F747" s="323"/>
      <c r="G747" s="198"/>
      <c r="H747" s="588"/>
      <c r="I747" s="829"/>
      <c r="J747" s="640"/>
    </row>
    <row r="748" spans="1:11" ht="19.5" thickBot="1" x14ac:dyDescent="0.35">
      <c r="A748" s="207" t="s">
        <v>125</v>
      </c>
      <c r="B748" s="291"/>
      <c r="C748" s="303"/>
      <c r="D748" s="151"/>
      <c r="E748" s="194">
        <f>SUM(E745:E747)</f>
        <v>0</v>
      </c>
      <c r="F748" s="231"/>
      <c r="G748" s="29"/>
      <c r="H748" s="31"/>
      <c r="I748" s="824"/>
      <c r="J748" s="165"/>
    </row>
    <row r="749" spans="1:11" ht="18.600000000000001" customHeight="1" thickBot="1" x14ac:dyDescent="0.3">
      <c r="A749" s="762" t="s">
        <v>74</v>
      </c>
      <c r="B749" s="763"/>
      <c r="C749" s="763"/>
      <c r="D749" s="763"/>
      <c r="E749" s="763"/>
      <c r="F749" s="763"/>
      <c r="G749" s="763"/>
      <c r="H749" s="763"/>
      <c r="I749" s="841"/>
      <c r="J749" s="764"/>
    </row>
    <row r="750" spans="1:11" ht="19.5" thickBot="1" x14ac:dyDescent="0.35">
      <c r="A750" s="418" t="s">
        <v>327</v>
      </c>
      <c r="B750" s="291"/>
      <c r="C750" s="303"/>
      <c r="D750" s="151"/>
      <c r="E750" s="562">
        <f>SUM(E650)</f>
        <v>0</v>
      </c>
      <c r="F750" s="78"/>
    </row>
    <row r="751" spans="1:11" ht="19.5" thickBot="1" x14ac:dyDescent="0.35">
      <c r="A751" s="292" t="s">
        <v>331</v>
      </c>
      <c r="B751" s="560"/>
      <c r="C751" s="561"/>
      <c r="D751" s="289"/>
      <c r="E751" s="679">
        <f>SUM(E703:E708)</f>
        <v>0</v>
      </c>
      <c r="F751" s="78"/>
    </row>
    <row r="752" spans="1:11" ht="19.5" thickBot="1" x14ac:dyDescent="0.3">
      <c r="A752" s="1128" t="s">
        <v>598</v>
      </c>
      <c r="B752" s="1129"/>
      <c r="C752" s="1129"/>
      <c r="D752" s="1129"/>
      <c r="E752" s="1129"/>
      <c r="F752" s="1129"/>
      <c r="G752" s="1129"/>
      <c r="H752" s="1129"/>
      <c r="I752" s="1129"/>
      <c r="J752" s="1114"/>
    </row>
    <row r="753" spans="1:10" x14ac:dyDescent="0.25">
      <c r="A753" s="592"/>
      <c r="B753" s="587" t="s">
        <v>74</v>
      </c>
      <c r="C753" s="198" t="s">
        <v>74</v>
      </c>
      <c r="D753" s="198"/>
      <c r="E753" s="594" t="s">
        <v>74</v>
      </c>
      <c r="F753" s="199"/>
      <c r="G753" s="198"/>
      <c r="H753" s="588" t="s">
        <v>74</v>
      </c>
      <c r="I753" s="829" t="s">
        <v>74</v>
      </c>
      <c r="J753" s="201"/>
    </row>
    <row r="754" spans="1:10" x14ac:dyDescent="0.25">
      <c r="A754" s="595"/>
      <c r="B754" s="576" t="s">
        <v>74</v>
      </c>
      <c r="C754" s="139" t="s">
        <v>74</v>
      </c>
      <c r="D754" s="139"/>
      <c r="E754" s="491" t="s">
        <v>74</v>
      </c>
      <c r="F754" s="140"/>
      <c r="G754" s="139"/>
      <c r="H754" s="578"/>
      <c r="I754" s="820"/>
      <c r="J754" s="166"/>
    </row>
    <row r="755" spans="1:10" ht="19.5" thickBot="1" x14ac:dyDescent="0.3">
      <c r="A755" s="596"/>
      <c r="B755" s="577"/>
      <c r="C755" s="139"/>
      <c r="D755" s="139"/>
      <c r="E755" s="492"/>
      <c r="F755" s="140"/>
      <c r="G755" s="139"/>
      <c r="H755" s="578"/>
      <c r="I755" s="820"/>
      <c r="J755" s="166"/>
    </row>
    <row r="756" spans="1:10" ht="19.5" thickBot="1" x14ac:dyDescent="0.3">
      <c r="A756" s="196" t="s">
        <v>111</v>
      </c>
      <c r="B756" s="195"/>
      <c r="D756" s="77"/>
      <c r="E756" s="81">
        <f>SUM(E753:E754)</f>
        <v>0</v>
      </c>
      <c r="F756" s="78"/>
    </row>
    <row r="757" spans="1:10" ht="19.5" thickBot="1" x14ac:dyDescent="0.3">
      <c r="A757" s="765"/>
      <c r="B757" s="766"/>
      <c r="C757" s="766"/>
      <c r="D757" s="568"/>
      <c r="E757" s="766"/>
      <c r="F757" s="766"/>
      <c r="G757" s="766"/>
      <c r="H757" s="766"/>
      <c r="I757" s="766"/>
      <c r="J757" s="767"/>
    </row>
    <row r="758" spans="1:10" ht="19.5" thickBot="1" x14ac:dyDescent="0.3">
      <c r="A758" s="196" t="s">
        <v>73</v>
      </c>
      <c r="B758" s="195"/>
      <c r="D758" s="77"/>
      <c r="E758" s="81">
        <f>SUM(E723+E742+E756)</f>
        <v>0</v>
      </c>
      <c r="F758" s="78"/>
    </row>
    <row r="759" spans="1:10" ht="19.5" thickBot="1" x14ac:dyDescent="0.3">
      <c r="A759" s="189"/>
      <c r="B759" s="184"/>
      <c r="C759" s="185"/>
      <c r="D759" s="185"/>
      <c r="E759" s="191"/>
      <c r="F759" s="755"/>
      <c r="G759" s="185"/>
      <c r="H759" s="186"/>
      <c r="I759" s="826"/>
      <c r="J759" s="164"/>
    </row>
    <row r="760" spans="1:10" ht="19.5" thickBot="1" x14ac:dyDescent="0.3">
      <c r="A760" s="1128" t="s">
        <v>112</v>
      </c>
      <c r="B760" s="1129"/>
      <c r="C760" s="1129"/>
      <c r="D760" s="1129"/>
      <c r="E760" s="1129"/>
      <c r="F760" s="1129"/>
      <c r="G760" s="1129"/>
      <c r="H760" s="1129"/>
      <c r="I760" s="1129"/>
      <c r="J760" s="1114"/>
    </row>
    <row r="761" spans="1:10" x14ac:dyDescent="0.3">
      <c r="A761" s="641" t="s">
        <v>31</v>
      </c>
      <c r="B761" s="197"/>
      <c r="C761" s="198"/>
      <c r="D761" s="198"/>
      <c r="E761" s="153"/>
      <c r="F761" s="199"/>
      <c r="G761" s="280"/>
      <c r="H761" s="200"/>
      <c r="I761" s="834"/>
      <c r="J761" s="201"/>
    </row>
    <row r="762" spans="1:10" x14ac:dyDescent="0.25">
      <c r="A762" s="625" t="s">
        <v>25</v>
      </c>
      <c r="B762" s="144"/>
      <c r="C762" s="139"/>
      <c r="D762" s="139"/>
      <c r="E762" s="142">
        <f>SUMIF(F696:F741,"Food",E696:E741)</f>
        <v>0</v>
      </c>
      <c r="F762" s="140"/>
      <c r="G762" s="138"/>
      <c r="H762" s="141"/>
      <c r="I762" s="831"/>
      <c r="J762" s="166"/>
    </row>
    <row r="763" spans="1:10" x14ac:dyDescent="0.25">
      <c r="A763" s="626" t="s">
        <v>28</v>
      </c>
      <c r="B763" s="140"/>
      <c r="C763" s="139"/>
      <c r="D763" s="139"/>
      <c r="E763" s="142">
        <f>SUMIF(F696:F741,"Utilities",E696:E741)</f>
        <v>0</v>
      </c>
      <c r="F763" s="140"/>
      <c r="G763" s="138"/>
      <c r="H763" s="141"/>
      <c r="I763" s="831"/>
      <c r="J763" s="166"/>
    </row>
    <row r="764" spans="1:10" x14ac:dyDescent="0.25">
      <c r="A764" s="626" t="s">
        <v>56</v>
      </c>
      <c r="B764" s="140"/>
      <c r="C764" s="139"/>
      <c r="D764" s="139"/>
      <c r="E764" s="142">
        <f>SUMIF(F696:F741,"Shelter / Rent",E696:E741)</f>
        <v>0</v>
      </c>
      <c r="F764" s="140"/>
      <c r="G764" s="138"/>
      <c r="H764" s="141"/>
      <c r="I764" s="831"/>
      <c r="J764" s="166"/>
    </row>
    <row r="765" spans="1:10" x14ac:dyDescent="0.25">
      <c r="A765" s="625" t="s">
        <v>26</v>
      </c>
      <c r="B765" s="144"/>
      <c r="C765" s="139"/>
      <c r="D765" s="139"/>
      <c r="E765" s="142">
        <f>SUMIF(F696:F741,"Medical",E696:E741)</f>
        <v>0</v>
      </c>
      <c r="F765" s="140"/>
      <c r="G765" s="138"/>
      <c r="H765" s="141"/>
      <c r="I765" s="831"/>
      <c r="J765" s="166"/>
    </row>
    <row r="766" spans="1:10" ht="19.5" thickBot="1" x14ac:dyDescent="0.3">
      <c r="A766" s="625" t="s">
        <v>27</v>
      </c>
      <c r="B766" s="144"/>
      <c r="C766" s="139"/>
      <c r="D766" s="139"/>
      <c r="E766" s="150">
        <f>SUMIF(F696:F741,"Other Services",E696:E741)</f>
        <v>0</v>
      </c>
      <c r="F766" s="140"/>
      <c r="G766" s="138"/>
      <c r="H766" s="141"/>
      <c r="I766" s="831"/>
      <c r="J766" s="166"/>
    </row>
    <row r="767" spans="1:10" ht="19.5" thickBot="1" x14ac:dyDescent="0.35">
      <c r="A767" s="330" t="s">
        <v>33</v>
      </c>
      <c r="B767" s="227"/>
      <c r="C767" s="214"/>
      <c r="D767" s="215"/>
      <c r="E767" s="81">
        <f>SUM(E762:E766)</f>
        <v>0</v>
      </c>
      <c r="F767" s="152"/>
      <c r="G767" s="138"/>
      <c r="H767" s="141"/>
      <c r="I767" s="831"/>
      <c r="J767" s="166"/>
    </row>
    <row r="768" spans="1:10" x14ac:dyDescent="0.25">
      <c r="A768" s="145"/>
      <c r="B768" s="138"/>
      <c r="C768" s="139"/>
      <c r="D768" s="139"/>
      <c r="E768" s="153"/>
      <c r="F768" s="140"/>
      <c r="G768" s="138"/>
      <c r="H768" s="141"/>
      <c r="I768" s="831"/>
      <c r="J768" s="166"/>
    </row>
    <row r="769" spans="1:10" x14ac:dyDescent="0.3">
      <c r="A769" s="624" t="s">
        <v>32</v>
      </c>
      <c r="B769" s="144"/>
      <c r="C769" s="139"/>
      <c r="D769" s="139"/>
      <c r="E769" s="142"/>
      <c r="F769" s="140"/>
      <c r="G769" s="138"/>
      <c r="H769" s="141"/>
      <c r="I769" s="831"/>
      <c r="J769" s="166"/>
    </row>
    <row r="770" spans="1:10" x14ac:dyDescent="0.25">
      <c r="A770" s="625" t="s">
        <v>25</v>
      </c>
      <c r="B770" s="144"/>
      <c r="C770" s="139"/>
      <c r="D770" s="139"/>
      <c r="E770" s="142">
        <f>SUMIF(F696:F741,"Food - Parish",E696:E741)</f>
        <v>0</v>
      </c>
      <c r="F770" s="140"/>
      <c r="G770" s="138"/>
      <c r="H770" s="141"/>
      <c r="I770" s="831"/>
      <c r="J770" s="166"/>
    </row>
    <row r="771" spans="1:10" x14ac:dyDescent="0.25">
      <c r="A771" s="626" t="s">
        <v>28</v>
      </c>
      <c r="B771" s="140"/>
      <c r="C771" s="139"/>
      <c r="D771" s="139"/>
      <c r="E771" s="142">
        <f>SUMIF(F696:F741,"Utilities-Parish",E696:E741)</f>
        <v>0</v>
      </c>
      <c r="F771" s="140"/>
      <c r="G771" s="138"/>
      <c r="H771" s="141"/>
      <c r="I771" s="831"/>
      <c r="J771" s="166"/>
    </row>
    <row r="772" spans="1:10" x14ac:dyDescent="0.25">
      <c r="A772" s="626" t="s">
        <v>56</v>
      </c>
      <c r="B772" s="140"/>
      <c r="C772" s="139"/>
      <c r="D772" s="139"/>
      <c r="E772" s="142">
        <f>SUMIF(F696:F741,"Shelter / Rent-Parish",E696:E741)</f>
        <v>0</v>
      </c>
      <c r="F772" s="140"/>
      <c r="G772" s="138"/>
      <c r="H772" s="141"/>
      <c r="I772" s="831"/>
      <c r="J772" s="166"/>
    </row>
    <row r="773" spans="1:10" x14ac:dyDescent="0.25">
      <c r="A773" s="625" t="s">
        <v>26</v>
      </c>
      <c r="B773" s="144"/>
      <c r="C773" s="139"/>
      <c r="D773" s="139"/>
      <c r="E773" s="142">
        <f>SUMIF(F696:F741,"Medical-Parish",E696:E741)</f>
        <v>0</v>
      </c>
      <c r="F773" s="140"/>
      <c r="G773" s="138"/>
      <c r="H773" s="141"/>
      <c r="I773" s="831"/>
      <c r="J773" s="166"/>
    </row>
    <row r="774" spans="1:10" ht="19.5" thickBot="1" x14ac:dyDescent="0.3">
      <c r="A774" s="625" t="s">
        <v>27</v>
      </c>
      <c r="B774" s="144"/>
      <c r="C774" s="139"/>
      <c r="D774" s="139"/>
      <c r="E774" s="150">
        <f>SUMIF(F696:F741,"Other Services-Parish",E696:E741)</f>
        <v>0</v>
      </c>
      <c r="F774" s="140"/>
      <c r="G774" s="138"/>
      <c r="H774" s="141"/>
      <c r="I774" s="831"/>
      <c r="J774" s="166"/>
    </row>
    <row r="775" spans="1:10" ht="19.5" thickBot="1" x14ac:dyDescent="0.35">
      <c r="A775" s="330" t="s">
        <v>34</v>
      </c>
      <c r="B775" s="227"/>
      <c r="C775" s="214"/>
      <c r="D775" s="215"/>
      <c r="E775" s="81">
        <f>SUM(E770:E774)</f>
        <v>0</v>
      </c>
      <c r="F775" s="152"/>
      <c r="G775" s="138"/>
      <c r="H775" s="141"/>
      <c r="I775" s="831"/>
      <c r="J775" s="166"/>
    </row>
    <row r="776" spans="1:10" x14ac:dyDescent="0.25">
      <c r="A776" s="146"/>
      <c r="B776" s="129"/>
      <c r="C776" s="139"/>
      <c r="D776" s="139"/>
      <c r="E776" s="153"/>
      <c r="F776" s="140"/>
      <c r="G776" s="138"/>
      <c r="H776" s="141"/>
      <c r="I776" s="831"/>
      <c r="J776" s="166"/>
    </row>
    <row r="777" spans="1:10" x14ac:dyDescent="0.3">
      <c r="A777" s="228" t="s">
        <v>372</v>
      </c>
      <c r="B777" s="147"/>
      <c r="C777" s="139"/>
      <c r="D777" s="139"/>
      <c r="E777" s="142"/>
      <c r="F777" s="140"/>
      <c r="G777" s="138"/>
      <c r="H777" s="141"/>
      <c r="I777" s="831"/>
      <c r="J777" s="166"/>
    </row>
    <row r="778" spans="1:10" x14ac:dyDescent="0.25">
      <c r="A778" s="518" t="s">
        <v>392</v>
      </c>
      <c r="B778" s="148"/>
      <c r="C778" s="139"/>
      <c r="D778" s="139"/>
      <c r="E778" s="282">
        <f>SUMIF(F696:F755,"Operating Expenses - Pantry Supplies",E696:E755)</f>
        <v>0</v>
      </c>
      <c r="F778" s="140"/>
      <c r="G778" s="138"/>
      <c r="H778" s="141"/>
      <c r="I778" s="831"/>
      <c r="J778" s="166"/>
    </row>
    <row r="779" spans="1:10" x14ac:dyDescent="0.25">
      <c r="A779" s="518" t="s">
        <v>389</v>
      </c>
      <c r="B779" s="148"/>
      <c r="C779" s="139"/>
      <c r="D779" s="139"/>
      <c r="E779" s="282">
        <f>SUMIF(F696:F755,"Operating Expenses - Professional Fees",E696:E755)</f>
        <v>0</v>
      </c>
      <c r="F779" s="140"/>
      <c r="G779" s="138"/>
      <c r="H779" s="141"/>
      <c r="I779" s="831"/>
      <c r="J779" s="166"/>
    </row>
    <row r="780" spans="1:10" ht="30.75" customHeight="1" x14ac:dyDescent="0.25">
      <c r="A780" s="518" t="s">
        <v>395</v>
      </c>
      <c r="B780" s="148"/>
      <c r="C780" s="139"/>
      <c r="D780" s="139"/>
      <c r="E780" s="282">
        <f>SUMIF(F696:F755,"Operating Expenses - Rent, Utilities, and Maintenance",E696:E755)</f>
        <v>0</v>
      </c>
      <c r="F780" s="140"/>
      <c r="G780" s="138"/>
      <c r="H780" s="141"/>
      <c r="I780" s="831"/>
      <c r="J780" s="166"/>
    </row>
    <row r="781" spans="1:10" ht="31.5" x14ac:dyDescent="0.25">
      <c r="A781" s="518" t="s">
        <v>391</v>
      </c>
      <c r="B781" s="148"/>
      <c r="C781" s="139"/>
      <c r="D781" s="139"/>
      <c r="E781" s="282">
        <f>SUMIF(F696:F755,"Operating Expenses - Printing, Publications, postage, and shipping",E696:E755)</f>
        <v>0</v>
      </c>
      <c r="F781" s="140"/>
      <c r="G781" s="138"/>
      <c r="H781" s="141"/>
      <c r="I781" s="831"/>
      <c r="J781" s="166"/>
    </row>
    <row r="782" spans="1:10" ht="31.5" x14ac:dyDescent="0.25">
      <c r="A782" s="628" t="s">
        <v>36</v>
      </c>
      <c r="B782" s="148"/>
      <c r="C782" s="139"/>
      <c r="D782" s="139"/>
      <c r="E782" s="282">
        <f>SUMIF(F696:F755,"Operating Expenses (Fundraising / Special Events)",E696:E755)</f>
        <v>0</v>
      </c>
      <c r="F782" s="140"/>
      <c r="G782" s="138"/>
      <c r="H782" s="141"/>
      <c r="I782" s="831"/>
      <c r="J782" s="166"/>
    </row>
    <row r="783" spans="1:10" ht="19.5" thickBot="1" x14ac:dyDescent="0.3">
      <c r="A783" s="628" t="s">
        <v>37</v>
      </c>
      <c r="B783" s="148"/>
      <c r="C783" s="139"/>
      <c r="D783" s="139"/>
      <c r="E783" s="287">
        <f>SUMIF(F696:F755,"Operating Expenses (Other)",E696:E755)</f>
        <v>0</v>
      </c>
      <c r="F783" s="140"/>
      <c r="G783" s="138"/>
      <c r="H783" s="141"/>
      <c r="I783" s="831"/>
      <c r="J783" s="166"/>
    </row>
    <row r="784" spans="1:10" ht="19.5" thickBot="1" x14ac:dyDescent="0.3">
      <c r="A784" s="329" t="s">
        <v>38</v>
      </c>
      <c r="B784" s="230"/>
      <c r="C784" s="214"/>
      <c r="D784" s="215"/>
      <c r="E784" s="81">
        <f>SUM(E778:E783)</f>
        <v>0</v>
      </c>
      <c r="F784" s="152"/>
      <c r="G784" s="138"/>
      <c r="H784" s="141"/>
      <c r="I784" s="831"/>
      <c r="J784" s="166"/>
    </row>
    <row r="785" spans="1:11" x14ac:dyDescent="0.25">
      <c r="A785" s="149"/>
      <c r="B785" s="147"/>
      <c r="C785" s="139"/>
      <c r="D785" s="139"/>
      <c r="E785" s="317"/>
      <c r="F785" s="140"/>
      <c r="G785" s="138"/>
      <c r="H785" s="141"/>
      <c r="I785" s="831"/>
      <c r="J785" s="166"/>
    </row>
    <row r="786" spans="1:11" x14ac:dyDescent="0.25">
      <c r="A786" s="329" t="s">
        <v>126</v>
      </c>
      <c r="B786" s="147"/>
      <c r="C786" s="139"/>
      <c r="D786" s="151"/>
      <c r="E786" s="202"/>
      <c r="F786" s="140"/>
      <c r="G786" s="138"/>
      <c r="H786" s="141"/>
      <c r="I786" s="831"/>
      <c r="J786" s="166"/>
    </row>
    <row r="787" spans="1:11" x14ac:dyDescent="0.25">
      <c r="A787" s="489" t="s">
        <v>333</v>
      </c>
      <c r="B787" s="147"/>
      <c r="C787" s="139"/>
      <c r="D787" s="151"/>
      <c r="E787" s="491">
        <f>SUMIF(F704:F736, "Baby Closet - Supplies",E704:E736)</f>
        <v>0</v>
      </c>
      <c r="F787" s="140"/>
      <c r="G787" s="138"/>
      <c r="H787" s="141"/>
      <c r="I787" s="831"/>
      <c r="J787" s="166"/>
    </row>
    <row r="788" spans="1:11" ht="19.5" thickBot="1" x14ac:dyDescent="0.3">
      <c r="A788" s="489" t="s">
        <v>335</v>
      </c>
      <c r="B788" s="147"/>
      <c r="C788" s="139"/>
      <c r="D788" s="151"/>
      <c r="E788" s="493">
        <f>SUMIF(F704:F736, "Baby Closet - Assistance",E704:E736)</f>
        <v>0</v>
      </c>
      <c r="F788" s="140"/>
      <c r="G788" s="138"/>
      <c r="H788" s="141"/>
      <c r="I788" s="831"/>
      <c r="J788" s="166"/>
    </row>
    <row r="789" spans="1:11" ht="19.5" thickBot="1" x14ac:dyDescent="0.3">
      <c r="A789" s="327" t="s">
        <v>127</v>
      </c>
      <c r="B789" s="208"/>
      <c r="C789" s="314"/>
      <c r="D789" s="315"/>
      <c r="E789" s="19">
        <f>SUM(E787:E788)</f>
        <v>0</v>
      </c>
      <c r="F789" s="140"/>
      <c r="G789" s="138"/>
      <c r="H789" s="141"/>
      <c r="I789" s="831"/>
      <c r="J789" s="166"/>
    </row>
    <row r="790" spans="1:11" ht="19.5" thickBot="1" x14ac:dyDescent="0.3">
      <c r="A790" s="149"/>
      <c r="B790" s="147"/>
      <c r="C790" s="139"/>
      <c r="D790" s="139"/>
      <c r="E790" s="202"/>
      <c r="F790" s="140"/>
      <c r="G790" s="138"/>
      <c r="H790" s="141"/>
      <c r="I790" s="831"/>
      <c r="J790" s="166"/>
    </row>
    <row r="791" spans="1:11" ht="19.5" thickBot="1" x14ac:dyDescent="0.3">
      <c r="A791" s="328" t="s">
        <v>73</v>
      </c>
      <c r="B791" s="138"/>
      <c r="C791" s="139"/>
      <c r="D791" s="151"/>
      <c r="E791" s="19">
        <f>E767+E775+E784</f>
        <v>0</v>
      </c>
      <c r="F791" s="152"/>
      <c r="G791" s="138"/>
      <c r="H791" s="141"/>
      <c r="I791" s="831"/>
      <c r="J791" s="167"/>
    </row>
    <row r="792" spans="1:11" ht="19.5" thickBot="1" x14ac:dyDescent="0.3">
      <c r="A792" s="784"/>
      <c r="B792" s="785"/>
      <c r="C792" s="314"/>
      <c r="D792" s="314"/>
      <c r="E792" s="786"/>
      <c r="F792" s="757"/>
      <c r="G792" s="785"/>
      <c r="H792" s="320"/>
      <c r="I792" s="832"/>
      <c r="J792" s="321"/>
    </row>
    <row r="793" spans="1:11" ht="19.5" thickBot="1" x14ac:dyDescent="0.3">
      <c r="A793" s="1166" t="s">
        <v>627</v>
      </c>
      <c r="B793" s="1167"/>
      <c r="C793" s="1167"/>
      <c r="D793" s="1167"/>
      <c r="E793" s="1167"/>
      <c r="F793" s="1167"/>
      <c r="G793" s="1167"/>
      <c r="H793" s="1167"/>
      <c r="I793" s="1167"/>
      <c r="J793" s="1167"/>
      <c r="K793" s="1168"/>
    </row>
    <row r="794" spans="1:11" ht="19.5" thickBot="1" x14ac:dyDescent="0.3">
      <c r="A794" s="1162"/>
      <c r="B794" s="1162"/>
      <c r="C794" s="1162"/>
      <c r="D794" s="1162"/>
      <c r="E794" s="1162"/>
      <c r="F794" s="1162"/>
      <c r="G794" s="1162"/>
      <c r="H794" s="1162"/>
      <c r="I794" s="1162"/>
      <c r="J794" s="1162"/>
      <c r="K794" s="1162"/>
    </row>
    <row r="795" spans="1:11" ht="19.5" thickBot="1" x14ac:dyDescent="0.3">
      <c r="A795" s="1163" t="s">
        <v>616</v>
      </c>
      <c r="B795" s="1164"/>
      <c r="C795" s="1164"/>
      <c r="D795" s="1164"/>
      <c r="E795" s="1164"/>
      <c r="F795" s="1164"/>
      <c r="G795" s="1164"/>
      <c r="H795" s="1164"/>
      <c r="I795" s="1164"/>
      <c r="J795" s="1164"/>
      <c r="K795" s="1165"/>
    </row>
    <row r="796" spans="1:11" ht="19.5" thickBot="1" x14ac:dyDescent="0.3">
      <c r="A796" s="969" t="s">
        <v>108</v>
      </c>
      <c r="B796" s="970"/>
      <c r="C796" s="970"/>
      <c r="D796" s="990"/>
      <c r="E796" s="970"/>
      <c r="F796" s="970"/>
      <c r="G796" s="970"/>
      <c r="H796" s="970"/>
      <c r="I796" s="970"/>
      <c r="J796" s="971"/>
    </row>
    <row r="797" spans="1:11" x14ac:dyDescent="0.25">
      <c r="A797" s="595"/>
      <c r="B797" s="576"/>
      <c r="C797" s="139"/>
      <c r="D797" s="139"/>
      <c r="E797" s="491"/>
      <c r="F797" s="140"/>
      <c r="G797" s="140"/>
      <c r="H797" s="578"/>
      <c r="I797" s="820"/>
      <c r="J797" s="321"/>
      <c r="K797" s="335"/>
    </row>
    <row r="798" spans="1:11" x14ac:dyDescent="0.25">
      <c r="A798" s="595"/>
      <c r="B798" s="576"/>
      <c r="C798" s="139"/>
      <c r="D798" s="583"/>
      <c r="E798" s="491"/>
      <c r="F798" s="140"/>
      <c r="G798" s="140"/>
      <c r="H798" s="578"/>
      <c r="I798" s="820"/>
      <c r="J798" s="321"/>
      <c r="K798" s="131"/>
    </row>
    <row r="799" spans="1:11" x14ac:dyDescent="0.25">
      <c r="A799" s="595"/>
      <c r="B799" s="576"/>
      <c r="C799" s="139"/>
      <c r="D799" s="583"/>
      <c r="E799" s="491"/>
      <c r="F799" s="140"/>
      <c r="G799" s="140"/>
      <c r="H799" s="578"/>
      <c r="I799" s="820"/>
      <c r="J799" s="321"/>
      <c r="K799" s="131"/>
    </row>
    <row r="800" spans="1:11" x14ac:dyDescent="0.25">
      <c r="A800" s="595"/>
      <c r="B800" s="576"/>
      <c r="C800" s="139"/>
      <c r="D800" s="583"/>
      <c r="E800" s="491"/>
      <c r="F800" s="140"/>
      <c r="G800" s="140"/>
      <c r="H800" s="578"/>
      <c r="I800" s="820"/>
      <c r="J800" s="321"/>
      <c r="K800" s="131"/>
    </row>
    <row r="801" spans="1:12" x14ac:dyDescent="0.25">
      <c r="A801" s="595"/>
      <c r="B801" s="576"/>
      <c r="C801" s="139"/>
      <c r="D801" s="583"/>
      <c r="E801" s="491"/>
      <c r="F801" s="140"/>
      <c r="G801" s="140"/>
      <c r="H801" s="578"/>
      <c r="I801" s="820"/>
      <c r="J801" s="321"/>
      <c r="K801" s="131"/>
    </row>
    <row r="802" spans="1:12" x14ac:dyDescent="0.25">
      <c r="A802" s="595"/>
      <c r="B802" s="576"/>
      <c r="C802" s="139"/>
      <c r="D802" s="583"/>
      <c r="E802" s="491"/>
      <c r="F802" s="140"/>
      <c r="G802" s="140"/>
      <c r="H802" s="578"/>
      <c r="I802" s="820"/>
      <c r="J802" s="321"/>
      <c r="K802" s="131"/>
    </row>
    <row r="803" spans="1:12" x14ac:dyDescent="0.25">
      <c r="A803" s="595"/>
      <c r="B803" s="576"/>
      <c r="C803" s="139"/>
      <c r="D803" s="583"/>
      <c r="E803" s="491"/>
      <c r="F803" s="140"/>
      <c r="G803" s="140"/>
      <c r="H803" s="578"/>
      <c r="I803" s="820"/>
      <c r="J803" s="321"/>
      <c r="K803" s="131"/>
    </row>
    <row r="804" spans="1:12" x14ac:dyDescent="0.25">
      <c r="A804" s="595"/>
      <c r="B804" s="576"/>
      <c r="C804" s="139"/>
      <c r="D804" s="139"/>
      <c r="E804" s="491"/>
      <c r="F804" s="140"/>
      <c r="G804" s="140"/>
      <c r="H804" s="578"/>
      <c r="I804" s="820"/>
      <c r="J804" s="321"/>
      <c r="K804" s="131"/>
    </row>
    <row r="805" spans="1:12" x14ac:dyDescent="0.25">
      <c r="A805" s="595"/>
      <c r="B805" s="576"/>
      <c r="C805" s="139"/>
      <c r="D805" s="139"/>
      <c r="E805" s="491"/>
      <c r="F805" s="140"/>
      <c r="G805" s="140"/>
      <c r="H805" s="578"/>
      <c r="I805" s="820"/>
      <c r="J805" s="321"/>
      <c r="K805" s="131"/>
    </row>
    <row r="806" spans="1:12" x14ac:dyDescent="0.25">
      <c r="A806" s="595"/>
      <c r="B806" s="576"/>
      <c r="C806" s="139"/>
      <c r="D806" s="139"/>
      <c r="E806" s="491"/>
      <c r="F806" s="140"/>
      <c r="G806" s="140"/>
      <c r="H806" s="578"/>
      <c r="I806" s="820"/>
      <c r="J806" s="321"/>
      <c r="K806" s="131"/>
      <c r="L806" s="749"/>
    </row>
    <row r="807" spans="1:12" x14ac:dyDescent="0.25">
      <c r="A807" s="596"/>
      <c r="B807" s="576"/>
      <c r="C807" s="139"/>
      <c r="D807" s="139"/>
      <c r="E807" s="491"/>
      <c r="F807" s="140"/>
      <c r="G807" s="140"/>
      <c r="H807" s="578"/>
      <c r="I807" s="820"/>
      <c r="J807" s="321"/>
      <c r="K807" s="131"/>
      <c r="L807" s="749"/>
    </row>
    <row r="808" spans="1:12" x14ac:dyDescent="0.25">
      <c r="A808" s="596"/>
      <c r="B808" s="576"/>
      <c r="C808" s="139"/>
      <c r="D808" s="139"/>
      <c r="E808" s="491"/>
      <c r="F808" s="140"/>
      <c r="G808" s="140"/>
      <c r="H808" s="578"/>
      <c r="I808" s="820"/>
      <c r="J808" s="321"/>
      <c r="K808" s="131"/>
      <c r="L808" s="749"/>
    </row>
    <row r="809" spans="1:12" x14ac:dyDescent="0.25">
      <c r="A809" s="596"/>
      <c r="B809" s="576"/>
      <c r="C809" s="139"/>
      <c r="D809" s="583"/>
      <c r="E809" s="491"/>
      <c r="F809" s="140"/>
      <c r="G809" s="140"/>
      <c r="H809" s="578"/>
      <c r="I809" s="820"/>
      <c r="J809" s="321"/>
      <c r="K809" s="131"/>
      <c r="L809" s="749"/>
    </row>
    <row r="810" spans="1:12" x14ac:dyDescent="0.25">
      <c r="A810" s="596"/>
      <c r="B810" s="576"/>
      <c r="C810" s="139"/>
      <c r="D810" s="139"/>
      <c r="E810" s="491"/>
      <c r="F810" s="140"/>
      <c r="G810" s="140"/>
      <c r="H810" s="578"/>
      <c r="I810" s="820"/>
      <c r="J810" s="321"/>
      <c r="K810" s="131"/>
      <c r="L810" s="749"/>
    </row>
    <row r="811" spans="1:12" x14ac:dyDescent="0.25">
      <c r="A811" s="596"/>
      <c r="B811" s="576"/>
      <c r="C811" s="139"/>
      <c r="D811" s="583"/>
      <c r="E811" s="491"/>
      <c r="F811" s="140"/>
      <c r="G811" s="140"/>
      <c r="H811" s="578"/>
      <c r="I811" s="820"/>
      <c r="J811" s="321"/>
      <c r="K811" s="131"/>
      <c r="L811" s="749"/>
    </row>
    <row r="812" spans="1:12" x14ac:dyDescent="0.25">
      <c r="A812" s="596"/>
      <c r="B812" s="576"/>
      <c r="C812" s="139"/>
      <c r="D812" s="139"/>
      <c r="E812" s="491"/>
      <c r="F812" s="140"/>
      <c r="G812" s="140"/>
      <c r="H812" s="578"/>
      <c r="I812" s="820"/>
      <c r="J812" s="321"/>
      <c r="K812" s="131"/>
      <c r="L812" s="749"/>
    </row>
    <row r="813" spans="1:12" x14ac:dyDescent="0.25">
      <c r="A813" s="596"/>
      <c r="B813" s="576"/>
      <c r="C813" s="139"/>
      <c r="D813" s="139"/>
      <c r="E813" s="491"/>
      <c r="F813" s="140"/>
      <c r="G813" s="140"/>
      <c r="H813" s="578"/>
      <c r="I813" s="820"/>
      <c r="J813" s="321"/>
      <c r="K813" s="131"/>
      <c r="L813" s="749"/>
    </row>
    <row r="814" spans="1:12" x14ac:dyDescent="0.25">
      <c r="A814" s="596"/>
      <c r="B814" s="576"/>
      <c r="C814" s="139"/>
      <c r="D814" s="139"/>
      <c r="E814" s="491"/>
      <c r="F814" s="140"/>
      <c r="G814" s="140"/>
      <c r="H814" s="578"/>
      <c r="I814" s="820"/>
      <c r="J814" s="321"/>
      <c r="K814" s="131"/>
      <c r="L814" s="749"/>
    </row>
    <row r="815" spans="1:12" x14ac:dyDescent="0.25">
      <c r="A815" s="596"/>
      <c r="B815" s="576" t="s">
        <v>74</v>
      </c>
      <c r="C815" s="139" t="s">
        <v>74</v>
      </c>
      <c r="D815" s="139" t="s">
        <v>74</v>
      </c>
      <c r="E815" s="644" t="s">
        <v>74</v>
      </c>
      <c r="F815" s="140"/>
      <c r="G815" s="140"/>
      <c r="H815" s="578"/>
      <c r="I815" s="820" t="s">
        <v>74</v>
      </c>
      <c r="J815" s="321"/>
      <c r="K815" s="131"/>
    </row>
    <row r="816" spans="1:12" x14ac:dyDescent="0.25">
      <c r="A816" s="596"/>
      <c r="B816" s="576" t="s">
        <v>74</v>
      </c>
      <c r="C816" s="139" t="s">
        <v>74</v>
      </c>
      <c r="D816" s="139" t="s">
        <v>74</v>
      </c>
      <c r="E816" s="644" t="s">
        <v>74</v>
      </c>
      <c r="F816" s="140"/>
      <c r="G816" s="140"/>
      <c r="H816" s="578"/>
      <c r="I816" s="820" t="s">
        <v>74</v>
      </c>
      <c r="J816" s="321"/>
      <c r="K816" s="131"/>
    </row>
    <row r="817" spans="1:11" ht="19.5" thickBot="1" x14ac:dyDescent="0.3">
      <c r="A817" s="596"/>
      <c r="B817" s="585" t="s">
        <v>74</v>
      </c>
      <c r="C817" s="314" t="s">
        <v>74</v>
      </c>
      <c r="D817" s="637" t="s">
        <v>74</v>
      </c>
      <c r="E817" s="645" t="s">
        <v>74</v>
      </c>
      <c r="F817" s="140"/>
      <c r="G817" s="140"/>
      <c r="H817" s="579"/>
      <c r="I817" s="821" t="s">
        <v>74</v>
      </c>
      <c r="J817" s="321"/>
      <c r="K817" s="279"/>
    </row>
    <row r="818" spans="1:11" ht="19.5" thickBot="1" x14ac:dyDescent="0.35">
      <c r="A818" s="178" t="s">
        <v>109</v>
      </c>
      <c r="B818" s="188"/>
      <c r="C818" s="185"/>
      <c r="D818" s="190"/>
      <c r="E818" s="81">
        <f>SUM(E797:E817)</f>
        <v>0</v>
      </c>
      <c r="F818" s="756"/>
      <c r="G818" s="185"/>
      <c r="H818" s="186"/>
      <c r="I818" s="839" t="s">
        <v>74</v>
      </c>
      <c r="J818" s="164"/>
    </row>
    <row r="819" spans="1:11" ht="19.5" thickBot="1" x14ac:dyDescent="0.3">
      <c r="A819" s="189"/>
      <c r="B819" s="187"/>
      <c r="C819" s="185"/>
      <c r="D819" s="185"/>
      <c r="E819" s="191"/>
      <c r="F819" s="755"/>
      <c r="G819" s="185"/>
      <c r="H819" s="186"/>
      <c r="I819" s="839" t="s">
        <v>74</v>
      </c>
      <c r="J819" s="164"/>
    </row>
    <row r="820" spans="1:11" ht="19.5" thickBot="1" x14ac:dyDescent="0.3">
      <c r="A820" s="1128" t="s">
        <v>123</v>
      </c>
      <c r="B820" s="1129"/>
      <c r="C820" s="1129"/>
      <c r="D820" s="1129"/>
      <c r="E820" s="1129"/>
      <c r="F820" s="1129"/>
      <c r="G820" s="1129"/>
      <c r="H820" s="1129"/>
      <c r="I820" s="1129"/>
      <c r="J820" s="1129"/>
      <c r="K820" s="1114"/>
    </row>
    <row r="821" spans="1:11" x14ac:dyDescent="0.25">
      <c r="A821" s="592"/>
      <c r="B821" s="587"/>
      <c r="C821" s="198"/>
      <c r="D821" s="198"/>
      <c r="E821" s="594"/>
      <c r="F821" s="199"/>
      <c r="G821" s="199"/>
      <c r="H821" s="588"/>
      <c r="I821" s="829"/>
      <c r="J821" s="1014"/>
      <c r="K821" s="661"/>
    </row>
    <row r="822" spans="1:11" x14ac:dyDescent="0.25">
      <c r="A822" s="595"/>
      <c r="B822" s="576"/>
      <c r="C822" s="139"/>
      <c r="D822" s="583"/>
      <c r="E822" s="491"/>
      <c r="F822" s="140"/>
      <c r="G822" s="140"/>
      <c r="H822" s="578"/>
      <c r="I822" s="820"/>
      <c r="J822" s="321"/>
      <c r="K822" s="607"/>
    </row>
    <row r="823" spans="1:11" x14ac:dyDescent="0.25">
      <c r="A823" s="595"/>
      <c r="B823" s="576"/>
      <c r="C823" s="139"/>
      <c r="D823" s="583"/>
      <c r="E823" s="491"/>
      <c r="F823" s="140"/>
      <c r="G823" s="140"/>
      <c r="H823" s="578"/>
      <c r="I823" s="820"/>
      <c r="J823" s="321"/>
      <c r="K823" s="607"/>
    </row>
    <row r="824" spans="1:11" x14ac:dyDescent="0.25">
      <c r="A824" s="595"/>
      <c r="B824" s="576"/>
      <c r="C824" s="139"/>
      <c r="D824" s="139"/>
      <c r="E824" s="491"/>
      <c r="F824" s="140"/>
      <c r="G824" s="140"/>
      <c r="H824" s="578"/>
      <c r="I824" s="820"/>
      <c r="J824" s="321"/>
      <c r="K824" s="607"/>
    </row>
    <row r="825" spans="1:11" x14ac:dyDescent="0.25">
      <c r="A825" s="595"/>
      <c r="B825" s="576"/>
      <c r="C825" s="139"/>
      <c r="D825" s="583"/>
      <c r="E825" s="491"/>
      <c r="F825" s="140"/>
      <c r="G825" s="140"/>
      <c r="H825" s="578"/>
      <c r="I825" s="820"/>
      <c r="J825" s="321"/>
      <c r="K825" s="607"/>
    </row>
    <row r="826" spans="1:11" x14ac:dyDescent="0.25">
      <c r="A826" s="595"/>
      <c r="B826" s="576"/>
      <c r="C826" s="139"/>
      <c r="D826" s="139"/>
      <c r="E826" s="491"/>
      <c r="F826" s="140"/>
      <c r="G826" s="140"/>
      <c r="H826" s="578"/>
      <c r="I826" s="820"/>
      <c r="J826" s="321"/>
      <c r="K826" s="607"/>
    </row>
    <row r="827" spans="1:11" x14ac:dyDescent="0.25">
      <c r="A827" s="595"/>
      <c r="B827" s="576"/>
      <c r="C827" s="139"/>
      <c r="D827" s="139"/>
      <c r="E827" s="491"/>
      <c r="F827" s="140"/>
      <c r="G827" s="140"/>
      <c r="H827" s="578"/>
      <c r="I827" s="820"/>
      <c r="J827" s="321"/>
      <c r="K827" s="607"/>
    </row>
    <row r="828" spans="1:11" x14ac:dyDescent="0.25">
      <c r="A828" s="595"/>
      <c r="B828" s="576"/>
      <c r="C828" s="139"/>
      <c r="D828" s="139"/>
      <c r="E828" s="491"/>
      <c r="F828" s="140"/>
      <c r="G828" s="140"/>
      <c r="H828" s="578"/>
      <c r="I828" s="820"/>
      <c r="J828" s="321"/>
      <c r="K828" s="166"/>
    </row>
    <row r="829" spans="1:11" x14ac:dyDescent="0.25">
      <c r="A829" s="595"/>
      <c r="B829" s="576"/>
      <c r="C829" s="139"/>
      <c r="D829" s="583"/>
      <c r="E829" s="491"/>
      <c r="F829" s="140"/>
      <c r="G829" s="140"/>
      <c r="H829" s="578"/>
      <c r="I829" s="820"/>
      <c r="J829" s="321"/>
      <c r="K829" s="607"/>
    </row>
    <row r="830" spans="1:11" x14ac:dyDescent="0.25">
      <c r="A830" s="595"/>
      <c r="B830" s="576" t="s">
        <v>74</v>
      </c>
      <c r="C830" s="139" t="s">
        <v>74</v>
      </c>
      <c r="D830" s="583" t="s">
        <v>74</v>
      </c>
      <c r="E830" s="491" t="s">
        <v>74</v>
      </c>
      <c r="F830" s="140"/>
      <c r="G830" s="140"/>
      <c r="H830" s="578"/>
      <c r="I830" s="820" t="s">
        <v>74</v>
      </c>
      <c r="J830" s="321"/>
      <c r="K830" s="607"/>
    </row>
    <row r="831" spans="1:11" x14ac:dyDescent="0.25">
      <c r="A831" s="595"/>
      <c r="B831" s="576" t="s">
        <v>74</v>
      </c>
      <c r="C831" s="139" t="s">
        <v>74</v>
      </c>
      <c r="D831" s="139" t="s">
        <v>74</v>
      </c>
      <c r="E831" s="491" t="s">
        <v>74</v>
      </c>
      <c r="F831" s="140"/>
      <c r="G831" s="140"/>
      <c r="H831" s="578"/>
      <c r="I831" s="820" t="s">
        <v>74</v>
      </c>
      <c r="J831" s="321"/>
      <c r="K831" s="607"/>
    </row>
    <row r="832" spans="1:11" ht="19.5" thickBot="1" x14ac:dyDescent="0.3">
      <c r="A832" s="596"/>
      <c r="B832" s="576"/>
      <c r="C832" s="139" t="s">
        <v>74</v>
      </c>
      <c r="D832" s="139"/>
      <c r="E832" s="492"/>
      <c r="F832" s="140"/>
      <c r="G832" s="139"/>
      <c r="H832" s="578"/>
      <c r="I832" s="820" t="s">
        <v>74</v>
      </c>
      <c r="J832" s="321"/>
      <c r="K832" s="623"/>
    </row>
    <row r="833" spans="1:10" ht="19.5" thickBot="1" x14ac:dyDescent="0.35">
      <c r="A833" s="193" t="s">
        <v>110</v>
      </c>
      <c r="B833" s="192"/>
      <c r="C833" s="138"/>
      <c r="D833" s="151"/>
      <c r="E833" s="194">
        <f>SUM(E821:E831)</f>
        <v>0</v>
      </c>
      <c r="F833" s="78"/>
    </row>
    <row r="834" spans="1:10" ht="19.5" thickBot="1" x14ac:dyDescent="0.3">
      <c r="A834" s="189"/>
      <c r="B834" s="184"/>
      <c r="C834" s="185"/>
      <c r="D834" s="185"/>
      <c r="E834" s="191"/>
      <c r="F834" s="755"/>
      <c r="G834" s="185"/>
      <c r="H834" s="186"/>
      <c r="I834" s="826"/>
      <c r="J834" s="164"/>
    </row>
    <row r="835" spans="1:10" ht="19.5" thickBot="1" x14ac:dyDescent="0.3">
      <c r="A835" s="1170" t="s">
        <v>124</v>
      </c>
      <c r="B835" s="1171"/>
      <c r="C835" s="1171"/>
      <c r="D835" s="1171"/>
      <c r="E835" s="1171"/>
      <c r="F835" s="1171"/>
      <c r="G835" s="1171"/>
      <c r="H835" s="1171"/>
      <c r="I835" s="1171"/>
      <c r="J835" s="1172"/>
    </row>
    <row r="836" spans="1:10" x14ac:dyDescent="0.25">
      <c r="A836" s="638"/>
      <c r="B836" s="587"/>
      <c r="C836" s="588"/>
      <c r="D836" s="198"/>
      <c r="E836" s="639"/>
      <c r="F836" s="323"/>
      <c r="G836" s="198"/>
      <c r="H836" s="588"/>
      <c r="I836" s="829"/>
      <c r="J836" s="640"/>
    </row>
    <row r="837" spans="1:10" x14ac:dyDescent="0.25">
      <c r="A837" s="638"/>
      <c r="B837" s="587"/>
      <c r="C837" s="588"/>
      <c r="D837" s="198"/>
      <c r="E837" s="639"/>
      <c r="F837" s="323"/>
      <c r="G837" s="198"/>
      <c r="H837" s="588"/>
      <c r="I837" s="829"/>
      <c r="J837" s="640"/>
    </row>
    <row r="838" spans="1:10" ht="19.5" thickBot="1" x14ac:dyDescent="0.3">
      <c r="A838" s="638"/>
      <c r="B838" s="587"/>
      <c r="C838" s="588"/>
      <c r="D838" s="198"/>
      <c r="E838" s="639"/>
      <c r="F838" s="323"/>
      <c r="G838" s="198"/>
      <c r="H838" s="588"/>
      <c r="I838" s="829"/>
      <c r="J838" s="640"/>
    </row>
    <row r="839" spans="1:10" ht="19.5" thickBot="1" x14ac:dyDescent="0.35">
      <c r="A839" s="207" t="s">
        <v>125</v>
      </c>
      <c r="B839" s="291"/>
      <c r="C839" s="303"/>
      <c r="D839" s="151"/>
      <c r="E839" s="194">
        <f>SUM(E836:E838)</f>
        <v>0</v>
      </c>
      <c r="F839" s="231"/>
      <c r="G839" s="29"/>
      <c r="H839" s="31"/>
      <c r="I839" s="824"/>
      <c r="J839" s="165"/>
    </row>
    <row r="840" spans="1:10" ht="19.5" thickBot="1" x14ac:dyDescent="0.3">
      <c r="A840" s="590"/>
      <c r="B840" s="587" t="s">
        <v>74</v>
      </c>
      <c r="C840" s="588" t="s">
        <v>74</v>
      </c>
      <c r="D840" s="198" t="s">
        <v>74</v>
      </c>
      <c r="E840" s="589" t="s">
        <v>74</v>
      </c>
      <c r="F840" s="152"/>
      <c r="G840" s="139"/>
      <c r="H840" s="578"/>
      <c r="I840" s="820"/>
      <c r="J840" s="166"/>
    </row>
    <row r="841" spans="1:10" ht="19.5" thickBot="1" x14ac:dyDescent="0.35">
      <c r="A841" s="418" t="s">
        <v>327</v>
      </c>
      <c r="B841" s="291"/>
      <c r="C841" s="303"/>
      <c r="D841" s="151"/>
      <c r="E841" s="562">
        <f>SUM(E751)</f>
        <v>0</v>
      </c>
      <c r="F841" s="78"/>
    </row>
    <row r="842" spans="1:10" ht="19.5" thickBot="1" x14ac:dyDescent="0.35">
      <c r="A842" s="292" t="s">
        <v>330</v>
      </c>
      <c r="B842" s="304"/>
      <c r="C842" s="305"/>
      <c r="D842" s="289"/>
      <c r="E842" s="679">
        <f>SUM(E810:E814)</f>
        <v>0</v>
      </c>
      <c r="F842" s="78"/>
    </row>
    <row r="843" spans="1:10" ht="19.5" thickBot="1" x14ac:dyDescent="0.3">
      <c r="A843" s="1128" t="s">
        <v>598</v>
      </c>
      <c r="B843" s="1129"/>
      <c r="C843" s="1129"/>
      <c r="D843" s="1129"/>
      <c r="E843" s="1129"/>
      <c r="F843" s="1129"/>
      <c r="G843" s="1129"/>
      <c r="H843" s="1129"/>
      <c r="I843" s="1129"/>
      <c r="J843" s="1114"/>
    </row>
    <row r="844" spans="1:10" x14ac:dyDescent="0.25">
      <c r="A844" s="592"/>
      <c r="B844" s="587" t="s">
        <v>74</v>
      </c>
      <c r="C844" s="198"/>
      <c r="D844" s="198"/>
      <c r="E844" s="594" t="s">
        <v>74</v>
      </c>
      <c r="F844" s="199"/>
      <c r="G844" s="198"/>
      <c r="H844" s="588"/>
      <c r="I844" s="829" t="s">
        <v>74</v>
      </c>
      <c r="J844" s="201"/>
    </row>
    <row r="845" spans="1:10" x14ac:dyDescent="0.25">
      <c r="A845" s="595"/>
      <c r="B845" s="576" t="s">
        <v>74</v>
      </c>
      <c r="C845" s="139"/>
      <c r="D845" s="139"/>
      <c r="E845" s="491" t="s">
        <v>74</v>
      </c>
      <c r="F845" s="140"/>
      <c r="G845" s="139"/>
      <c r="H845" s="578"/>
      <c r="I845" s="820" t="s">
        <v>74</v>
      </c>
      <c r="J845" s="166"/>
    </row>
    <row r="846" spans="1:10" ht="19.5" thickBot="1" x14ac:dyDescent="0.3">
      <c r="A846" s="596"/>
      <c r="B846" s="577"/>
      <c r="C846" s="139"/>
      <c r="D846" s="139"/>
      <c r="E846" s="492"/>
      <c r="F846" s="140"/>
      <c r="G846" s="139"/>
      <c r="H846" s="578"/>
      <c r="I846" s="820" t="s">
        <v>74</v>
      </c>
      <c r="J846" s="166"/>
    </row>
    <row r="847" spans="1:10" ht="19.5" thickBot="1" x14ac:dyDescent="0.3">
      <c r="A847" s="196" t="s">
        <v>111</v>
      </c>
      <c r="B847" s="195"/>
      <c r="D847" s="77"/>
      <c r="E847" s="81">
        <f>SUM(E844:E845)</f>
        <v>0</v>
      </c>
      <c r="F847" s="78"/>
    </row>
    <row r="848" spans="1:10" ht="19.5" thickBot="1" x14ac:dyDescent="0.3">
      <c r="A848" s="189"/>
      <c r="E848" s="191"/>
    </row>
    <row r="849" spans="1:10" ht="19.5" thickBot="1" x14ac:dyDescent="0.3">
      <c r="A849" s="196" t="s">
        <v>73</v>
      </c>
      <c r="B849" s="195"/>
      <c r="D849" s="77"/>
      <c r="E849" s="81">
        <f>SUM(E818+E833+E847)</f>
        <v>0</v>
      </c>
      <c r="F849" s="78"/>
    </row>
    <row r="850" spans="1:10" ht="19.5" thickBot="1" x14ac:dyDescent="0.3">
      <c r="A850" s="189"/>
      <c r="B850" s="184"/>
      <c r="C850" s="185"/>
      <c r="D850" s="185"/>
      <c r="E850" s="191"/>
      <c r="F850" s="755"/>
      <c r="G850" s="185"/>
      <c r="H850" s="186"/>
      <c r="I850" s="826"/>
      <c r="J850" s="164"/>
    </row>
    <row r="851" spans="1:10" ht="19.5" thickBot="1" x14ac:dyDescent="0.3">
      <c r="A851" s="1128" t="s">
        <v>112</v>
      </c>
      <c r="B851" s="1129"/>
      <c r="C851" s="1129"/>
      <c r="D851" s="1129"/>
      <c r="E851" s="1129"/>
      <c r="F851" s="1129"/>
      <c r="G851" s="1129"/>
      <c r="H851" s="1129"/>
      <c r="I851" s="1129"/>
      <c r="J851" s="1114"/>
    </row>
    <row r="852" spans="1:10" x14ac:dyDescent="0.3">
      <c r="A852" s="641" t="s">
        <v>31</v>
      </c>
      <c r="B852" s="197"/>
      <c r="C852" s="198"/>
      <c r="D852" s="198"/>
      <c r="E852" s="153"/>
      <c r="F852" s="199"/>
      <c r="G852" s="280"/>
      <c r="H852" s="200"/>
      <c r="I852" s="834"/>
      <c r="J852" s="201"/>
    </row>
    <row r="853" spans="1:10" x14ac:dyDescent="0.25">
      <c r="A853" s="625" t="s">
        <v>25</v>
      </c>
      <c r="B853" s="144"/>
      <c r="C853" s="139"/>
      <c r="D853" s="139"/>
      <c r="E853" s="142">
        <f>SUMIF(F797:F832,"Food",E797:E832)</f>
        <v>0</v>
      </c>
      <c r="F853" s="140"/>
      <c r="G853" s="138"/>
      <c r="H853" s="141"/>
      <c r="I853" s="831"/>
      <c r="J853" s="166"/>
    </row>
    <row r="854" spans="1:10" x14ac:dyDescent="0.25">
      <c r="A854" s="626" t="s">
        <v>28</v>
      </c>
      <c r="B854" s="140"/>
      <c r="C854" s="139"/>
      <c r="D854" s="139"/>
      <c r="E854" s="142">
        <f>SUMIF(F797:F832,"Utilities",E797:E832)</f>
        <v>0</v>
      </c>
      <c r="F854" s="140"/>
      <c r="G854" s="138"/>
      <c r="H854" s="141"/>
      <c r="I854" s="831"/>
      <c r="J854" s="166"/>
    </row>
    <row r="855" spans="1:10" x14ac:dyDescent="0.25">
      <c r="A855" s="626" t="s">
        <v>56</v>
      </c>
      <c r="B855" s="140"/>
      <c r="C855" s="139"/>
      <c r="D855" s="139"/>
      <c r="E855" s="142">
        <f>SUMIF(F797:F832,"Shelter / Rent",E797:E832)</f>
        <v>0</v>
      </c>
      <c r="F855" s="140"/>
      <c r="G855" s="138"/>
      <c r="H855" s="141"/>
      <c r="I855" s="831"/>
      <c r="J855" s="166"/>
    </row>
    <row r="856" spans="1:10" x14ac:dyDescent="0.25">
      <c r="A856" s="625" t="s">
        <v>26</v>
      </c>
      <c r="B856" s="144"/>
      <c r="C856" s="139"/>
      <c r="D856" s="139"/>
      <c r="E856" s="142">
        <f>SUMIF(F797:F832,"Medical",E797:E832)</f>
        <v>0</v>
      </c>
      <c r="F856" s="140"/>
      <c r="G856" s="138"/>
      <c r="H856" s="141"/>
      <c r="I856" s="831"/>
      <c r="J856" s="166"/>
    </row>
    <row r="857" spans="1:10" ht="19.5" thickBot="1" x14ac:dyDescent="0.3">
      <c r="A857" s="625" t="s">
        <v>27</v>
      </c>
      <c r="B857" s="144"/>
      <c r="C857" s="139"/>
      <c r="D857" s="139"/>
      <c r="E857" s="150">
        <f>SUMIF(F797:F832,"Other Services",E797:E832)</f>
        <v>0</v>
      </c>
      <c r="F857" s="140"/>
      <c r="G857" s="138"/>
      <c r="H857" s="141"/>
      <c r="I857" s="831"/>
      <c r="J857" s="166"/>
    </row>
    <row r="858" spans="1:10" ht="21" customHeight="1" thickBot="1" x14ac:dyDescent="0.35">
      <c r="A858" s="331" t="s">
        <v>33</v>
      </c>
      <c r="B858" s="144"/>
      <c r="C858" s="139"/>
      <c r="D858" s="151"/>
      <c r="E858" s="19">
        <f>SUM(E853:E857)</f>
        <v>0</v>
      </c>
      <c r="F858" s="152"/>
      <c r="G858" s="138"/>
      <c r="H858" s="141"/>
      <c r="I858" s="831"/>
      <c r="J858" s="166"/>
    </row>
    <row r="859" spans="1:10" x14ac:dyDescent="0.25">
      <c r="A859" s="145"/>
      <c r="B859" s="138"/>
      <c r="C859" s="139"/>
      <c r="D859" s="139"/>
      <c r="E859" s="153"/>
      <c r="F859" s="140"/>
      <c r="G859" s="138"/>
      <c r="H859" s="141"/>
      <c r="I859" s="831"/>
      <c r="J859" s="166"/>
    </row>
    <row r="860" spans="1:10" x14ac:dyDescent="0.3">
      <c r="A860" s="624" t="s">
        <v>32</v>
      </c>
      <c r="B860" s="144"/>
      <c r="C860" s="139"/>
      <c r="D860" s="139"/>
      <c r="E860" s="142"/>
      <c r="F860" s="140"/>
      <c r="G860" s="138"/>
      <c r="H860" s="141"/>
      <c r="I860" s="831"/>
      <c r="J860" s="166"/>
    </row>
    <row r="861" spans="1:10" x14ac:dyDescent="0.25">
      <c r="A861" s="625" t="s">
        <v>25</v>
      </c>
      <c r="B861" s="144"/>
      <c r="C861" s="139"/>
      <c r="D861" s="139"/>
      <c r="E861" s="142">
        <f>SUMIF(F797:F832,"Food - Parish",E797:E832)</f>
        <v>0</v>
      </c>
      <c r="F861" s="140"/>
      <c r="G861" s="138"/>
      <c r="H861" s="141"/>
      <c r="I861" s="831"/>
      <c r="J861" s="166"/>
    </row>
    <row r="862" spans="1:10" x14ac:dyDescent="0.25">
      <c r="A862" s="626" t="s">
        <v>28</v>
      </c>
      <c r="B862" s="140"/>
      <c r="C862" s="139"/>
      <c r="D862" s="139"/>
      <c r="E862" s="142">
        <f>SUMIF(F797:F832,"Utilities-Parish",E797:E832)</f>
        <v>0</v>
      </c>
      <c r="F862" s="140"/>
      <c r="G862" s="138"/>
      <c r="H862" s="141"/>
      <c r="I862" s="831"/>
      <c r="J862" s="166"/>
    </row>
    <row r="863" spans="1:10" x14ac:dyDescent="0.25">
      <c r="A863" s="626" t="s">
        <v>56</v>
      </c>
      <c r="B863" s="140"/>
      <c r="C863" s="139"/>
      <c r="D863" s="139"/>
      <c r="E863" s="142">
        <f>SUMIF(F797:F832,"Shelter / Rent-Parish",E797:E832)</f>
        <v>0</v>
      </c>
      <c r="F863" s="140"/>
      <c r="G863" s="138"/>
      <c r="H863" s="141"/>
      <c r="I863" s="831"/>
      <c r="J863" s="166"/>
    </row>
    <row r="864" spans="1:10" x14ac:dyDescent="0.25">
      <c r="A864" s="625" t="s">
        <v>26</v>
      </c>
      <c r="B864" s="144"/>
      <c r="C864" s="139"/>
      <c r="D864" s="139"/>
      <c r="E864" s="142">
        <f>SUMIF(F797:F832,"Medical-Parish",E797:E832)</f>
        <v>0</v>
      </c>
      <c r="F864" s="140"/>
      <c r="G864" s="138"/>
      <c r="H864" s="141"/>
      <c r="I864" s="831"/>
      <c r="J864" s="166"/>
    </row>
    <row r="865" spans="1:10" ht="19.5" thickBot="1" x14ac:dyDescent="0.3">
      <c r="A865" s="625" t="s">
        <v>27</v>
      </c>
      <c r="B865" s="144"/>
      <c r="C865" s="139"/>
      <c r="D865" s="139"/>
      <c r="E865" s="150">
        <f>SUMIF(F797:F832,"Other Services-Parish",E797:E832)</f>
        <v>0</v>
      </c>
      <c r="F865" s="140"/>
      <c r="G865" s="138"/>
      <c r="H865" s="141"/>
      <c r="I865" s="831"/>
      <c r="J865" s="166"/>
    </row>
    <row r="866" spans="1:10" ht="19.5" thickBot="1" x14ac:dyDescent="0.35">
      <c r="A866" s="330" t="s">
        <v>34</v>
      </c>
      <c r="B866" s="144"/>
      <c r="C866" s="139"/>
      <c r="D866" s="151"/>
      <c r="E866" s="19">
        <f>SUM(E861:E865)</f>
        <v>0</v>
      </c>
      <c r="F866" s="152"/>
      <c r="G866" s="138"/>
      <c r="H866" s="141"/>
      <c r="I866" s="831"/>
      <c r="J866" s="166"/>
    </row>
    <row r="867" spans="1:10" x14ac:dyDescent="0.25">
      <c r="A867" s="146"/>
      <c r="B867" s="129"/>
      <c r="C867" s="139"/>
      <c r="D867" s="139"/>
      <c r="E867" s="153"/>
      <c r="F867" s="140"/>
      <c r="G867" s="138"/>
      <c r="H867" s="141"/>
      <c r="I867" s="831"/>
      <c r="J867" s="166"/>
    </row>
    <row r="868" spans="1:10" x14ac:dyDescent="0.3">
      <c r="A868" s="228" t="s">
        <v>372</v>
      </c>
      <c r="B868" s="147"/>
      <c r="C868" s="139"/>
      <c r="D868" s="139"/>
      <c r="E868" s="142"/>
      <c r="F868" s="140"/>
      <c r="G868" s="138"/>
      <c r="H868" s="141"/>
      <c r="I868" s="831"/>
      <c r="J868" s="166"/>
    </row>
    <row r="869" spans="1:10" x14ac:dyDescent="0.25">
      <c r="A869" s="518" t="s">
        <v>392</v>
      </c>
      <c r="B869" s="148"/>
      <c r="C869" s="139"/>
      <c r="D869" s="139"/>
      <c r="E869" s="142">
        <f>SUMIF(F797:F846,"Operating Expenses - Pantry Supplies",E797:E846)</f>
        <v>0</v>
      </c>
      <c r="F869" s="152"/>
      <c r="G869" s="138"/>
      <c r="H869" s="141"/>
      <c r="I869" s="831"/>
      <c r="J869" s="166"/>
    </row>
    <row r="870" spans="1:10" x14ac:dyDescent="0.25">
      <c r="A870" s="518" t="s">
        <v>389</v>
      </c>
      <c r="B870" s="148"/>
      <c r="C870" s="139"/>
      <c r="D870" s="139"/>
      <c r="E870" s="142">
        <f>SUMIF(F797:F846,"Operating Expenses - Professional Fees",E797:E846)</f>
        <v>0</v>
      </c>
      <c r="F870" s="152"/>
      <c r="G870" s="138"/>
      <c r="H870" s="141"/>
      <c r="I870" s="831"/>
      <c r="J870" s="166"/>
    </row>
    <row r="871" spans="1:10" ht="33" customHeight="1" x14ac:dyDescent="0.25">
      <c r="A871" s="518" t="s">
        <v>395</v>
      </c>
      <c r="B871" s="148"/>
      <c r="C871" s="139"/>
      <c r="D871" s="139"/>
      <c r="E871" s="142">
        <f>SUMIF(F797:F846,"Operating Expenses - Rent, Utilities, and Maintenance",E797:E846)</f>
        <v>0</v>
      </c>
      <c r="F871" s="152"/>
      <c r="G871" s="138"/>
      <c r="H871" s="141"/>
      <c r="I871" s="831"/>
      <c r="J871" s="166"/>
    </row>
    <row r="872" spans="1:10" ht="31.5" x14ac:dyDescent="0.25">
      <c r="A872" s="518" t="s">
        <v>391</v>
      </c>
      <c r="B872" s="148"/>
      <c r="C872" s="139"/>
      <c r="D872" s="139"/>
      <c r="E872" s="142">
        <f>SUMIF(F797:F846,"Operating Expenses - Printing, Publications, postage, and shipping",E797:E846)</f>
        <v>0</v>
      </c>
      <c r="F872" s="152"/>
      <c r="G872" s="138"/>
      <c r="H872" s="141"/>
      <c r="I872" s="831"/>
      <c r="J872" s="166"/>
    </row>
    <row r="873" spans="1:10" ht="31.5" x14ac:dyDescent="0.25">
      <c r="A873" s="628" t="s">
        <v>36</v>
      </c>
      <c r="B873" s="148"/>
      <c r="C873" s="139"/>
      <c r="D873" s="139"/>
      <c r="E873" s="142">
        <f>SUMIF(F797:F846,"Operating Expenses (Fundraising / Special Events)",E797:E846)</f>
        <v>0</v>
      </c>
      <c r="F873" s="152"/>
      <c r="G873" s="138"/>
      <c r="H873" s="141"/>
      <c r="I873" s="831"/>
      <c r="J873" s="166"/>
    </row>
    <row r="874" spans="1:10" ht="19.5" thickBot="1" x14ac:dyDescent="0.3">
      <c r="A874" s="628" t="s">
        <v>37</v>
      </c>
      <c r="B874" s="148"/>
      <c r="C874" s="139"/>
      <c r="D874" s="139"/>
      <c r="E874" s="985">
        <f>SUMIF(F797:F846,"Operating Expenses (Other)",E797:E846)</f>
        <v>0</v>
      </c>
      <c r="F874" s="152"/>
      <c r="G874" s="138"/>
      <c r="H874" s="141"/>
      <c r="I874" s="831"/>
      <c r="J874" s="166"/>
    </row>
    <row r="875" spans="1:10" ht="19.5" thickBot="1" x14ac:dyDescent="0.3">
      <c r="A875" s="329" t="s">
        <v>38</v>
      </c>
      <c r="B875" s="147"/>
      <c r="C875" s="139"/>
      <c r="D875" s="151"/>
      <c r="E875" s="19">
        <f>SUM(E869:E874)</f>
        <v>0</v>
      </c>
      <c r="F875" s="152"/>
      <c r="G875" s="138"/>
      <c r="H875" s="141"/>
      <c r="I875" s="831"/>
      <c r="J875" s="166"/>
    </row>
    <row r="876" spans="1:10" x14ac:dyDescent="0.25">
      <c r="A876" s="149"/>
      <c r="B876" s="147"/>
      <c r="C876" s="139"/>
      <c r="D876" s="151"/>
      <c r="E876" s="317"/>
      <c r="F876" s="152"/>
      <c r="G876" s="138"/>
      <c r="H876" s="141"/>
      <c r="I876" s="831"/>
      <c r="J876" s="166"/>
    </row>
    <row r="877" spans="1:10" x14ac:dyDescent="0.25">
      <c r="A877" s="329" t="s">
        <v>126</v>
      </c>
      <c r="B877" s="147"/>
      <c r="C877" s="139"/>
      <c r="D877" s="151"/>
      <c r="E877" s="202"/>
      <c r="F877" s="140"/>
      <c r="G877" s="138"/>
      <c r="H877" s="141"/>
      <c r="I877" s="831"/>
      <c r="J877" s="166"/>
    </row>
    <row r="878" spans="1:10" x14ac:dyDescent="0.25">
      <c r="A878" s="489" t="s">
        <v>333</v>
      </c>
      <c r="B878" s="147"/>
      <c r="C878" s="139"/>
      <c r="D878" s="151"/>
      <c r="E878" s="491">
        <f>SUMIF(F795:F827, "Baby Closet - Supplies",E795:E827)</f>
        <v>0</v>
      </c>
      <c r="F878" s="140"/>
      <c r="G878" s="138"/>
      <c r="H878" s="141"/>
      <c r="I878" s="831"/>
      <c r="J878" s="166"/>
    </row>
    <row r="879" spans="1:10" ht="19.5" thickBot="1" x14ac:dyDescent="0.3">
      <c r="A879" s="489" t="s">
        <v>335</v>
      </c>
      <c r="B879" s="147"/>
      <c r="C879" s="139"/>
      <c r="D879" s="151"/>
      <c r="E879" s="493">
        <f>SUMIF(F795:F827, "Baby Closet - Assistance",E795:E827)</f>
        <v>0</v>
      </c>
      <c r="F879" s="140"/>
      <c r="G879" s="138"/>
      <c r="H879" s="141"/>
      <c r="I879" s="831"/>
      <c r="J879" s="166"/>
    </row>
    <row r="880" spans="1:10" ht="19.5" thickBot="1" x14ac:dyDescent="0.3">
      <c r="A880" s="327" t="s">
        <v>127</v>
      </c>
      <c r="B880" s="208"/>
      <c r="C880" s="314"/>
      <c r="D880" s="315"/>
      <c r="E880" s="19">
        <f>SUM(E878:E879)</f>
        <v>0</v>
      </c>
      <c r="F880" s="140"/>
      <c r="G880" s="138"/>
      <c r="H880" s="141"/>
      <c r="I880" s="831"/>
      <c r="J880" s="166"/>
    </row>
    <row r="881" spans="1:11" ht="19.5" thickBot="1" x14ac:dyDescent="0.3">
      <c r="A881" s="149"/>
      <c r="B881" s="147"/>
      <c r="C881" s="139"/>
      <c r="D881" s="139"/>
      <c r="E881" s="202"/>
      <c r="F881" s="140"/>
      <c r="G881" s="138"/>
      <c r="H881" s="141"/>
      <c r="I881" s="831"/>
      <c r="J881" s="166"/>
    </row>
    <row r="882" spans="1:11" ht="19.5" thickBot="1" x14ac:dyDescent="0.3">
      <c r="A882" s="328" t="s">
        <v>73</v>
      </c>
      <c r="B882" s="138"/>
      <c r="C882" s="139"/>
      <c r="D882" s="151"/>
      <c r="E882" s="19">
        <f>E858+E866+E875</f>
        <v>0</v>
      </c>
      <c r="F882" s="152"/>
      <c r="G882" s="138"/>
      <c r="H882" s="141"/>
      <c r="I882" s="831"/>
      <c r="J882" s="167"/>
    </row>
    <row r="883" spans="1:11" ht="19.5" thickBot="1" x14ac:dyDescent="0.3">
      <c r="A883" s="784"/>
      <c r="B883" s="785"/>
      <c r="C883" s="314"/>
      <c r="D883" s="314"/>
      <c r="E883" s="786"/>
      <c r="F883" s="757"/>
      <c r="G883" s="785"/>
      <c r="H883" s="320"/>
      <c r="I883" s="832"/>
      <c r="J883" s="321"/>
    </row>
    <row r="884" spans="1:11" ht="19.5" thickBot="1" x14ac:dyDescent="0.3">
      <c r="A884" s="1128" t="s">
        <v>628</v>
      </c>
      <c r="B884" s="1129"/>
      <c r="C884" s="1129"/>
      <c r="D884" s="1129"/>
      <c r="E884" s="1129"/>
      <c r="F884" s="1129"/>
      <c r="G884" s="1129"/>
      <c r="H884" s="1129"/>
      <c r="I884" s="1129"/>
      <c r="J884" s="1129"/>
      <c r="K884" s="1114"/>
    </row>
    <row r="885" spans="1:11" ht="19.5" thickBot="1" x14ac:dyDescent="0.3">
      <c r="A885" s="1162"/>
      <c r="B885" s="1162"/>
      <c r="C885" s="1162"/>
      <c r="D885" s="1162"/>
      <c r="E885" s="1162"/>
      <c r="F885" s="1162"/>
      <c r="G885" s="1162"/>
      <c r="H885" s="1162"/>
      <c r="I885" s="1162"/>
      <c r="J885" s="1162"/>
      <c r="K885" s="1162"/>
    </row>
    <row r="886" spans="1:11" ht="19.5" thickBot="1" x14ac:dyDescent="0.3">
      <c r="A886" s="1163" t="s">
        <v>618</v>
      </c>
      <c r="B886" s="1164"/>
      <c r="C886" s="1164"/>
      <c r="D886" s="1164"/>
      <c r="E886" s="1164"/>
      <c r="F886" s="1164"/>
      <c r="G886" s="1164"/>
      <c r="H886" s="1164"/>
      <c r="I886" s="1164"/>
      <c r="J886" s="1164"/>
      <c r="K886" s="1165"/>
    </row>
    <row r="887" spans="1:11" ht="19.5" thickBot="1" x14ac:dyDescent="0.3">
      <c r="A887" s="1128" t="s">
        <v>108</v>
      </c>
      <c r="B887" s="1129"/>
      <c r="C887" s="1129"/>
      <c r="D887" s="1129"/>
      <c r="E887" s="1129"/>
      <c r="F887" s="1129"/>
      <c r="G887" s="1129"/>
      <c r="H887" s="1129"/>
      <c r="I887" s="1129"/>
      <c r="J887" s="1129"/>
      <c r="K887" s="1114"/>
    </row>
    <row r="888" spans="1:11" x14ac:dyDescent="0.25">
      <c r="A888" s="592"/>
      <c r="B888" s="587"/>
      <c r="C888" s="198"/>
      <c r="D888" s="198"/>
      <c r="E888" s="1020"/>
      <c r="F888" s="199"/>
      <c r="G888" s="199"/>
      <c r="H888" s="588"/>
      <c r="I888" s="829"/>
      <c r="J888" s="201"/>
      <c r="K888" s="170"/>
    </row>
    <row r="889" spans="1:11" x14ac:dyDescent="0.25">
      <c r="A889" s="595"/>
      <c r="B889" s="576"/>
      <c r="C889" s="139"/>
      <c r="D889" s="583"/>
      <c r="E889" s="644"/>
      <c r="F889" s="140"/>
      <c r="G889" s="140"/>
      <c r="H889" s="578"/>
      <c r="I889" s="820"/>
      <c r="J889" s="166"/>
      <c r="K889" s="131"/>
    </row>
    <row r="890" spans="1:11" x14ac:dyDescent="0.25">
      <c r="A890" s="595"/>
      <c r="B890" s="576"/>
      <c r="C890" s="139"/>
      <c r="D890" s="583"/>
      <c r="E890" s="491"/>
      <c r="F890" s="140"/>
      <c r="G890" s="140"/>
      <c r="H890" s="578"/>
      <c r="I890" s="820"/>
      <c r="J890" s="166"/>
      <c r="K890" s="131"/>
    </row>
    <row r="891" spans="1:11" x14ac:dyDescent="0.25">
      <c r="A891" s="595"/>
      <c r="B891" s="576"/>
      <c r="C891" s="139"/>
      <c r="D891" s="583"/>
      <c r="E891" s="491"/>
      <c r="F891" s="140"/>
      <c r="G891" s="140"/>
      <c r="H891" s="578"/>
      <c r="I891" s="820"/>
      <c r="J891" s="166"/>
      <c r="K891" s="131"/>
    </row>
    <row r="892" spans="1:11" x14ac:dyDescent="0.25">
      <c r="A892" s="595"/>
      <c r="B892" s="576"/>
      <c r="C892" s="139"/>
      <c r="D892" s="583"/>
      <c r="E892" s="491"/>
      <c r="F892" s="140"/>
      <c r="G892" s="140"/>
      <c r="H892" s="578"/>
      <c r="I892" s="820"/>
      <c r="J892" s="166"/>
      <c r="K892" s="131"/>
    </row>
    <row r="893" spans="1:11" x14ac:dyDescent="0.25">
      <c r="A893" s="595"/>
      <c r="B893" s="576"/>
      <c r="C893" s="139"/>
      <c r="D893" s="583"/>
      <c r="E893" s="491"/>
      <c r="F893" s="140"/>
      <c r="G893" s="140"/>
      <c r="H893" s="578"/>
      <c r="I893" s="820"/>
      <c r="J893" s="166"/>
      <c r="K893" s="131"/>
    </row>
    <row r="894" spans="1:11" ht="34.5" customHeight="1" x14ac:dyDescent="0.25">
      <c r="A894" s="595"/>
      <c r="B894" s="576"/>
      <c r="C894" s="139"/>
      <c r="D894" s="583"/>
      <c r="E894" s="491"/>
      <c r="F894" s="140"/>
      <c r="G894" s="140"/>
      <c r="H894" s="578"/>
      <c r="I894" s="820"/>
      <c r="J894" s="166"/>
      <c r="K894" s="131"/>
    </row>
    <row r="895" spans="1:11" x14ac:dyDescent="0.25">
      <c r="A895" s="595"/>
      <c r="B895" s="576"/>
      <c r="C895" s="139"/>
      <c r="D895" s="139"/>
      <c r="E895" s="491"/>
      <c r="F895" s="140"/>
      <c r="G895" s="140"/>
      <c r="H895" s="578"/>
      <c r="I895" s="820"/>
      <c r="J895" s="166"/>
      <c r="K895" s="131"/>
    </row>
    <row r="896" spans="1:11" x14ac:dyDescent="0.25">
      <c r="A896" s="595"/>
      <c r="B896" s="576"/>
      <c r="C896" s="139"/>
      <c r="D896" s="139"/>
      <c r="E896" s="644"/>
      <c r="F896" s="140"/>
      <c r="G896" s="140"/>
      <c r="H896" s="578"/>
      <c r="I896" s="820"/>
      <c r="J896" s="166"/>
      <c r="K896" s="131"/>
    </row>
    <row r="897" spans="1:11" x14ac:dyDescent="0.25">
      <c r="A897" s="595"/>
      <c r="B897" s="576"/>
      <c r="C897" s="139"/>
      <c r="D897" s="139"/>
      <c r="E897" s="491"/>
      <c r="F897" s="140"/>
      <c r="G897" s="140"/>
      <c r="H897" s="578"/>
      <c r="I897" s="820"/>
      <c r="J897" s="166"/>
      <c r="K897" s="131"/>
    </row>
    <row r="898" spans="1:11" x14ac:dyDescent="0.25">
      <c r="A898" s="596"/>
      <c r="B898" s="576"/>
      <c r="C898" s="139"/>
      <c r="D898" s="583"/>
      <c r="E898" s="491"/>
      <c r="F898" s="140"/>
      <c r="G898" s="140"/>
      <c r="H898" s="578"/>
      <c r="I898" s="820"/>
      <c r="J898" s="166"/>
      <c r="K898" s="131"/>
    </row>
    <row r="899" spans="1:11" x14ac:dyDescent="0.25">
      <c r="A899" s="596"/>
      <c r="B899" s="576"/>
      <c r="C899" s="139"/>
      <c r="D899" s="139"/>
      <c r="E899" s="491"/>
      <c r="F899" s="140"/>
      <c r="G899" s="140"/>
      <c r="H899" s="578"/>
      <c r="I899" s="820"/>
      <c r="J899" s="166"/>
      <c r="K899" s="131"/>
    </row>
    <row r="900" spans="1:11" x14ac:dyDescent="0.25">
      <c r="A900" s="596"/>
      <c r="B900" s="576"/>
      <c r="C900" s="139"/>
      <c r="D900" s="139"/>
      <c r="E900" s="491"/>
      <c r="F900" s="140"/>
      <c r="G900" s="140"/>
      <c r="H900" s="578"/>
      <c r="I900" s="820"/>
      <c r="J900" s="166"/>
      <c r="K900" s="131"/>
    </row>
    <row r="901" spans="1:11" x14ac:dyDescent="0.25">
      <c r="A901" s="596"/>
      <c r="B901" s="576"/>
      <c r="C901" s="139"/>
      <c r="D901" s="139"/>
      <c r="E901" s="491"/>
      <c r="F901" s="140"/>
      <c r="G901" s="140"/>
      <c r="H901" s="578"/>
      <c r="I901" s="820"/>
      <c r="J901" s="166"/>
      <c r="K901" s="131"/>
    </row>
    <row r="902" spans="1:11" x14ac:dyDescent="0.25">
      <c r="A902" s="958" t="s">
        <v>74</v>
      </c>
      <c r="B902" s="576"/>
      <c r="C902" s="139"/>
      <c r="D902" s="139"/>
      <c r="E902" s="491"/>
      <c r="F902" s="140"/>
      <c r="G902" s="140"/>
      <c r="H902" s="578"/>
      <c r="I902" s="820"/>
      <c r="J902" s="166"/>
      <c r="K902" s="131"/>
    </row>
    <row r="903" spans="1:11" x14ac:dyDescent="0.25">
      <c r="A903" s="596"/>
      <c r="B903" s="576"/>
      <c r="C903" s="139"/>
      <c r="D903" s="139"/>
      <c r="E903" s="491"/>
      <c r="F903" s="140"/>
      <c r="G903" s="140"/>
      <c r="H903" s="578"/>
      <c r="I903" s="820"/>
      <c r="J903" s="166"/>
      <c r="K903" s="131"/>
    </row>
    <row r="904" spans="1:11" x14ac:dyDescent="0.25">
      <c r="A904" s="596"/>
      <c r="B904" s="576"/>
      <c r="C904" s="139"/>
      <c r="D904" s="139"/>
      <c r="E904" s="491"/>
      <c r="F904" s="140"/>
      <c r="G904" s="140"/>
      <c r="H904" s="578"/>
      <c r="I904" s="820"/>
      <c r="J904" s="166"/>
      <c r="K904" s="131"/>
    </row>
    <row r="905" spans="1:11" x14ac:dyDescent="0.25">
      <c r="A905" s="596"/>
      <c r="B905" s="576"/>
      <c r="C905" s="139"/>
      <c r="D905" s="139"/>
      <c r="E905" s="491"/>
      <c r="F905" s="140"/>
      <c r="G905" s="140"/>
      <c r="H905" s="578"/>
      <c r="I905" s="820"/>
      <c r="J905" s="166"/>
      <c r="K905" s="131"/>
    </row>
    <row r="906" spans="1:11" x14ac:dyDescent="0.25">
      <c r="A906" s="596"/>
      <c r="B906" s="576"/>
      <c r="C906" s="139"/>
      <c r="D906" s="139"/>
      <c r="E906" s="491"/>
      <c r="F906" s="140"/>
      <c r="G906" s="140"/>
      <c r="H906" s="578"/>
      <c r="I906" s="820"/>
      <c r="J906" s="166"/>
      <c r="K906" s="131"/>
    </row>
    <row r="907" spans="1:11" x14ac:dyDescent="0.25">
      <c r="A907" s="596"/>
      <c r="B907" s="576"/>
      <c r="C907" s="139"/>
      <c r="D907" s="139"/>
      <c r="E907" s="491"/>
      <c r="F907" s="140"/>
      <c r="G907" s="140"/>
      <c r="H907" s="578"/>
      <c r="I907" s="820"/>
      <c r="J907" s="166"/>
      <c r="K907" s="131"/>
    </row>
    <row r="908" spans="1:11" x14ac:dyDescent="0.25">
      <c r="A908" s="596"/>
      <c r="B908" s="576"/>
      <c r="C908" s="139"/>
      <c r="D908" s="139"/>
      <c r="E908" s="491"/>
      <c r="F908" s="140"/>
      <c r="G908" s="140"/>
      <c r="H908" s="578"/>
      <c r="I908" s="820"/>
      <c r="J908" s="957"/>
      <c r="K908" s="131"/>
    </row>
    <row r="909" spans="1:11" x14ac:dyDescent="0.25">
      <c r="A909" s="596"/>
      <c r="B909" s="576"/>
      <c r="C909" s="139"/>
      <c r="D909" s="139"/>
      <c r="E909" s="491"/>
      <c r="F909" s="140"/>
      <c r="G909" s="140"/>
      <c r="H909" s="578"/>
      <c r="I909" s="820"/>
      <c r="J909" s="957"/>
      <c r="K909" s="131"/>
    </row>
    <row r="910" spans="1:11" x14ac:dyDescent="0.25">
      <c r="A910" s="596"/>
      <c r="B910" s="576"/>
      <c r="C910" s="139"/>
      <c r="D910" s="139"/>
      <c r="E910" s="491"/>
      <c r="F910" s="140"/>
      <c r="G910" s="140"/>
      <c r="H910" s="578"/>
      <c r="I910" s="820"/>
      <c r="J910" s="957"/>
      <c r="K910" s="131"/>
    </row>
    <row r="911" spans="1:11" ht="33" customHeight="1" x14ac:dyDescent="0.25">
      <c r="A911" s="596"/>
      <c r="B911" s="576"/>
      <c r="C911" s="139"/>
      <c r="D911" s="139"/>
      <c r="E911" s="491"/>
      <c r="F911" s="140"/>
      <c r="G911" s="140"/>
      <c r="H911" s="578"/>
      <c r="I911" s="820"/>
      <c r="J911" s="957"/>
      <c r="K911" s="131"/>
    </row>
    <row r="912" spans="1:11" ht="31.5" customHeight="1" x14ac:dyDescent="0.25">
      <c r="A912" s="596"/>
      <c r="B912" s="576"/>
      <c r="C912" s="139"/>
      <c r="D912" s="139"/>
      <c r="E912" s="491"/>
      <c r="F912" s="140"/>
      <c r="G912" s="140"/>
      <c r="H912" s="578"/>
      <c r="I912" s="820"/>
      <c r="J912" s="957"/>
      <c r="K912" s="131"/>
    </row>
    <row r="913" spans="1:11" x14ac:dyDescent="0.25">
      <c r="A913" s="596"/>
      <c r="B913" s="576"/>
      <c r="C913" s="139"/>
      <c r="D913" s="139"/>
      <c r="E913" s="491"/>
      <c r="F913" s="140"/>
      <c r="G913" s="140"/>
      <c r="H913" s="578"/>
      <c r="I913" s="820"/>
      <c r="J913" s="957"/>
      <c r="K913" s="131"/>
    </row>
    <row r="914" spans="1:11" x14ac:dyDescent="0.25">
      <c r="A914" s="596"/>
      <c r="B914" s="576" t="s">
        <v>74</v>
      </c>
      <c r="C914" s="139" t="s">
        <v>74</v>
      </c>
      <c r="D914" s="583" t="s">
        <v>74</v>
      </c>
      <c r="E914" s="491" t="s">
        <v>74</v>
      </c>
      <c r="F914" s="140"/>
      <c r="G914" s="140"/>
      <c r="H914" s="578"/>
      <c r="I914" s="820" t="s">
        <v>74</v>
      </c>
      <c r="J914" s="820" t="s">
        <v>74</v>
      </c>
      <c r="K914" s="131"/>
    </row>
    <row r="915" spans="1:11" x14ac:dyDescent="0.25">
      <c r="A915" s="596"/>
      <c r="B915" s="576" t="s">
        <v>74</v>
      </c>
      <c r="C915" s="139" t="s">
        <v>74</v>
      </c>
      <c r="D915" s="139" t="s">
        <v>74</v>
      </c>
      <c r="E915" s="491" t="s">
        <v>74</v>
      </c>
      <c r="F915" s="140"/>
      <c r="G915" s="140"/>
      <c r="H915" s="578"/>
      <c r="I915" s="820" t="s">
        <v>74</v>
      </c>
      <c r="J915" s="166"/>
      <c r="K915" s="131"/>
    </row>
    <row r="916" spans="1:11" x14ac:dyDescent="0.25">
      <c r="A916" s="596"/>
      <c r="B916" s="576" t="s">
        <v>74</v>
      </c>
      <c r="C916" s="139" t="s">
        <v>74</v>
      </c>
      <c r="D916" s="139" t="s">
        <v>74</v>
      </c>
      <c r="E916" s="491" t="s">
        <v>74</v>
      </c>
      <c r="F916" s="140"/>
      <c r="G916" s="140"/>
      <c r="H916" s="578"/>
      <c r="I916" s="820" t="s">
        <v>74</v>
      </c>
      <c r="J916" s="166"/>
      <c r="K916" s="131"/>
    </row>
    <row r="917" spans="1:11" ht="19.5" thickBot="1" x14ac:dyDescent="0.3">
      <c r="A917" s="596"/>
      <c r="B917" s="585"/>
      <c r="C917" s="314"/>
      <c r="D917" s="637"/>
      <c r="E917" s="492"/>
      <c r="F917" s="757"/>
      <c r="G917" s="314"/>
      <c r="H917" s="579"/>
      <c r="I917" s="821" t="s">
        <v>104</v>
      </c>
      <c r="J917" s="321"/>
      <c r="K917" s="279"/>
    </row>
    <row r="918" spans="1:11" ht="19.5" thickBot="1" x14ac:dyDescent="0.35">
      <c r="A918" s="178" t="s">
        <v>109</v>
      </c>
      <c r="B918" s="188"/>
      <c r="C918" s="185"/>
      <c r="D918" s="190"/>
      <c r="E918" s="81">
        <f>SUM(E888:E916)</f>
        <v>0</v>
      </c>
      <c r="F918" s="756"/>
      <c r="G918" s="185"/>
      <c r="H918" s="186"/>
      <c r="I918" s="839" t="s">
        <v>74</v>
      </c>
      <c r="J918" s="164"/>
    </row>
    <row r="919" spans="1:11" ht="19.5" thickBot="1" x14ac:dyDescent="0.3">
      <c r="A919" s="189"/>
      <c r="B919" s="187"/>
      <c r="C919" s="185"/>
      <c r="D919" s="185"/>
      <c r="E919" s="191"/>
      <c r="F919" s="755"/>
      <c r="G919" s="185"/>
      <c r="H919" s="186"/>
      <c r="I919" s="839" t="s">
        <v>74</v>
      </c>
      <c r="J919" s="164"/>
    </row>
    <row r="920" spans="1:11" ht="19.5" thickBot="1" x14ac:dyDescent="0.3">
      <c r="A920" s="1128" t="s">
        <v>123</v>
      </c>
      <c r="B920" s="1129"/>
      <c r="C920" s="1129"/>
      <c r="D920" s="1129"/>
      <c r="E920" s="1129"/>
      <c r="F920" s="1129"/>
      <c r="G920" s="1129"/>
      <c r="H920" s="1129"/>
      <c r="I920" s="1129"/>
      <c r="J920" s="1129"/>
      <c r="K920" s="1114"/>
    </row>
    <row r="921" spans="1:11" x14ac:dyDescent="0.25">
      <c r="A921" s="592"/>
      <c r="B921" s="587"/>
      <c r="C921" s="198"/>
      <c r="D921" s="991"/>
      <c r="E921" s="594"/>
      <c r="F921" s="199"/>
      <c r="G921" s="199"/>
      <c r="H921" s="588"/>
      <c r="I921" s="829"/>
      <c r="J921" s="201"/>
      <c r="K921" s="661"/>
    </row>
    <row r="922" spans="1:11" x14ac:dyDescent="0.25">
      <c r="A922" s="595"/>
      <c r="B922" s="576"/>
      <c r="C922" s="139"/>
      <c r="D922" s="583"/>
      <c r="E922" s="491"/>
      <c r="F922" s="140"/>
      <c r="G922" s="140"/>
      <c r="H922" s="578"/>
      <c r="I922" s="820"/>
      <c r="J922" s="166"/>
      <c r="K922" s="607"/>
    </row>
    <row r="923" spans="1:11" ht="51.75" customHeight="1" x14ac:dyDescent="0.25">
      <c r="A923" s="595"/>
      <c r="B923" s="576"/>
      <c r="C923" s="139"/>
      <c r="D923" s="583"/>
      <c r="E923" s="491"/>
      <c r="F923" s="140"/>
      <c r="G923" s="140"/>
      <c r="H923" s="578"/>
      <c r="I923" s="820"/>
      <c r="J923" s="166"/>
      <c r="K923" s="607"/>
    </row>
    <row r="924" spans="1:11" ht="30.75" customHeight="1" x14ac:dyDescent="0.25">
      <c r="A924" s="595"/>
      <c r="B924" s="576"/>
      <c r="C924" s="139"/>
      <c r="D924" s="583"/>
      <c r="E924" s="491"/>
      <c r="F924" s="140"/>
      <c r="G924" s="140"/>
      <c r="H924" s="578"/>
      <c r="I924" s="820"/>
      <c r="J924" s="166"/>
      <c r="K924" s="607"/>
    </row>
    <row r="925" spans="1:11" x14ac:dyDescent="0.25">
      <c r="A925" s="595"/>
      <c r="B925" s="576"/>
      <c r="C925" s="139"/>
      <c r="D925" s="583"/>
      <c r="E925" s="491"/>
      <c r="F925" s="140"/>
      <c r="G925" s="140"/>
      <c r="H925" s="578"/>
      <c r="I925" s="820"/>
      <c r="J925" s="166"/>
      <c r="K925" s="607"/>
    </row>
    <row r="926" spans="1:11" x14ac:dyDescent="0.25">
      <c r="A926" s="595"/>
      <c r="B926" s="576"/>
      <c r="C926" s="139"/>
      <c r="D926" s="583"/>
      <c r="E926" s="491"/>
      <c r="F926" s="140"/>
      <c r="G926" s="140"/>
      <c r="H926" s="578"/>
      <c r="I926" s="820"/>
      <c r="J926" s="166"/>
      <c r="K926" s="607"/>
    </row>
    <row r="927" spans="1:11" x14ac:dyDescent="0.25">
      <c r="A927" s="595"/>
      <c r="B927" s="576"/>
      <c r="C927" s="139"/>
      <c r="D927" s="583"/>
      <c r="E927" s="491"/>
      <c r="F927" s="140"/>
      <c r="G927" s="140"/>
      <c r="H927" s="578"/>
      <c r="I927" s="820"/>
      <c r="J927" s="166"/>
      <c r="K927" s="607"/>
    </row>
    <row r="928" spans="1:11" x14ac:dyDescent="0.25">
      <c r="A928" s="595"/>
      <c r="B928" s="576"/>
      <c r="C928" s="139"/>
      <c r="D928" s="583"/>
      <c r="E928" s="491"/>
      <c r="F928" s="140"/>
      <c r="G928" s="140"/>
      <c r="H928" s="578"/>
      <c r="I928" s="820"/>
      <c r="J928" s="166"/>
      <c r="K928" s="607"/>
    </row>
    <row r="929" spans="1:11" x14ac:dyDescent="0.25">
      <c r="A929" s="595"/>
      <c r="B929" s="576"/>
      <c r="C929" s="139"/>
      <c r="D929" s="583"/>
      <c r="E929" s="491"/>
      <c r="F929" s="140"/>
      <c r="G929" s="140"/>
      <c r="H929" s="578"/>
      <c r="I929" s="820"/>
      <c r="J929" s="166"/>
      <c r="K929" s="607"/>
    </row>
    <row r="930" spans="1:11" x14ac:dyDescent="0.25">
      <c r="A930" s="595"/>
      <c r="B930" s="576" t="s">
        <v>74</v>
      </c>
      <c r="C930" s="139"/>
      <c r="D930" s="139"/>
      <c r="E930" s="492"/>
      <c r="F930" s="140"/>
      <c r="G930" s="139"/>
      <c r="H930" s="578"/>
      <c r="I930" s="820" t="s">
        <v>74</v>
      </c>
      <c r="J930" s="166"/>
      <c r="K930" s="131"/>
    </row>
    <row r="931" spans="1:11" x14ac:dyDescent="0.25">
      <c r="A931" s="595"/>
      <c r="B931" s="576" t="s">
        <v>74</v>
      </c>
      <c r="C931" s="139"/>
      <c r="D931" s="139"/>
      <c r="E931" s="492"/>
      <c r="F931" s="140"/>
      <c r="G931" s="139"/>
      <c r="H931" s="578"/>
      <c r="I931" s="820" t="s">
        <v>74</v>
      </c>
      <c r="J931" s="166"/>
      <c r="K931" s="131"/>
    </row>
    <row r="932" spans="1:11" ht="19.5" thickBot="1" x14ac:dyDescent="0.3">
      <c r="A932" s="596"/>
      <c r="B932" s="576"/>
      <c r="C932" s="139"/>
      <c r="D932" s="139"/>
      <c r="E932" s="492"/>
      <c r="F932" s="140"/>
      <c r="G932" s="139"/>
      <c r="H932" s="578"/>
      <c r="I932" s="820" t="s">
        <v>74</v>
      </c>
      <c r="J932" s="166"/>
      <c r="K932" s="623"/>
    </row>
    <row r="933" spans="1:11" ht="19.5" thickBot="1" x14ac:dyDescent="0.35">
      <c r="A933" s="193" t="s">
        <v>110</v>
      </c>
      <c r="B933" s="192"/>
      <c r="C933" s="138"/>
      <c r="D933" s="151"/>
      <c r="E933" s="194">
        <f>SUM(E921:E931)</f>
        <v>0</v>
      </c>
      <c r="F933" s="78"/>
    </row>
    <row r="934" spans="1:11" ht="19.5" thickBot="1" x14ac:dyDescent="0.3">
      <c r="A934" s="189"/>
      <c r="B934" s="184"/>
      <c r="C934" s="185"/>
      <c r="D934" s="185"/>
      <c r="E934" s="191"/>
      <c r="F934" s="755"/>
      <c r="G934" s="185"/>
      <c r="H934" s="186"/>
      <c r="I934" s="826"/>
      <c r="J934" s="164"/>
    </row>
    <row r="935" spans="1:11" ht="19.5" thickBot="1" x14ac:dyDescent="0.3">
      <c r="A935" s="1170" t="s">
        <v>124</v>
      </c>
      <c r="B935" s="1171"/>
      <c r="C935" s="1171"/>
      <c r="D935" s="1171"/>
      <c r="E935" s="1171"/>
      <c r="F935" s="1171"/>
      <c r="G935" s="1171"/>
      <c r="H935" s="1171"/>
      <c r="I935" s="1171"/>
      <c r="J935" s="1172"/>
    </row>
    <row r="936" spans="1:11" x14ac:dyDescent="0.25">
      <c r="A936" s="638"/>
      <c r="B936" s="587"/>
      <c r="C936" s="588"/>
      <c r="D936" s="198"/>
      <c r="E936" s="648"/>
      <c r="F936" s="758" t="s">
        <v>74</v>
      </c>
      <c r="G936" s="609" t="s">
        <v>74</v>
      </c>
      <c r="H936" s="588"/>
      <c r="I936" s="829"/>
      <c r="J936" s="640"/>
    </row>
    <row r="937" spans="1:11" ht="30.75" customHeight="1" x14ac:dyDescent="0.25">
      <c r="A937" s="638"/>
      <c r="B937" s="587"/>
      <c r="C937" s="588"/>
      <c r="D937" s="198"/>
      <c r="E937" s="648"/>
      <c r="F937" s="199" t="s">
        <v>74</v>
      </c>
      <c r="G937" s="609" t="s">
        <v>74</v>
      </c>
      <c r="H937" s="646" t="s">
        <v>74</v>
      </c>
      <c r="I937" s="820" t="s">
        <v>74</v>
      </c>
      <c r="J937" s="647"/>
    </row>
    <row r="938" spans="1:11" ht="30.75" customHeight="1" thickBot="1" x14ac:dyDescent="0.3">
      <c r="A938" s="638"/>
      <c r="B938" s="587" t="s">
        <v>74</v>
      </c>
      <c r="C938" s="588" t="s">
        <v>74</v>
      </c>
      <c r="D938" s="198" t="s">
        <v>74</v>
      </c>
      <c r="E938" s="639" t="s">
        <v>74</v>
      </c>
      <c r="F938" s="323"/>
      <c r="G938" s="198"/>
      <c r="H938" s="588"/>
      <c r="I938" s="829"/>
      <c r="J938" s="640"/>
    </row>
    <row r="939" spans="1:11" ht="19.5" thickBot="1" x14ac:dyDescent="0.35">
      <c r="A939" s="207" t="s">
        <v>125</v>
      </c>
      <c r="B939" s="291"/>
      <c r="C939" s="303"/>
      <c r="D939" s="151"/>
      <c r="E939" s="194">
        <f>SUM(E936:E938)</f>
        <v>0</v>
      </c>
      <c r="F939" s="78"/>
    </row>
    <row r="940" spans="1:11" ht="19.5" thickBot="1" x14ac:dyDescent="0.3">
      <c r="A940" s="651"/>
      <c r="B940" s="585"/>
      <c r="C940" s="580"/>
      <c r="D940" s="315"/>
      <c r="E940" s="652"/>
      <c r="F940" s="152"/>
      <c r="G940" s="139"/>
      <c r="H940" s="578"/>
      <c r="I940" s="820"/>
      <c r="J940" s="166"/>
    </row>
    <row r="941" spans="1:11" ht="19.5" thickBot="1" x14ac:dyDescent="0.35">
      <c r="A941" s="418" t="s">
        <v>327</v>
      </c>
      <c r="B941" s="419"/>
      <c r="C941" s="420"/>
      <c r="D941" s="315"/>
      <c r="E941" s="680">
        <f>SUM(E842)</f>
        <v>0</v>
      </c>
      <c r="F941" s="78"/>
    </row>
    <row r="942" spans="1:11" ht="19.5" thickBot="1" x14ac:dyDescent="0.35">
      <c r="A942" s="292" t="s">
        <v>331</v>
      </c>
      <c r="B942" s="304"/>
      <c r="C942" s="305"/>
      <c r="D942" s="289"/>
      <c r="E942" s="679">
        <f>SUM(E910:E913)</f>
        <v>0</v>
      </c>
      <c r="F942" s="78"/>
    </row>
    <row r="943" spans="1:11" ht="19.5" thickBot="1" x14ac:dyDescent="0.3">
      <c r="A943" s="1128" t="s">
        <v>598</v>
      </c>
      <c r="B943" s="1129"/>
      <c r="C943" s="1129"/>
      <c r="D943" s="1129"/>
      <c r="E943" s="1129"/>
      <c r="F943" s="1129"/>
      <c r="G943" s="1129"/>
      <c r="H943" s="1129"/>
      <c r="I943" s="1129"/>
      <c r="J943" s="1114"/>
    </row>
    <row r="944" spans="1:11" x14ac:dyDescent="0.25">
      <c r="A944" s="592"/>
      <c r="B944" s="593"/>
      <c r="C944" s="198"/>
      <c r="D944" s="198"/>
      <c r="E944" s="594"/>
      <c r="F944" s="199"/>
      <c r="G944" s="198"/>
      <c r="H944" s="588"/>
      <c r="I944" s="829"/>
      <c r="J944" s="201"/>
    </row>
    <row r="945" spans="1:10" x14ac:dyDescent="0.25">
      <c r="A945" s="595"/>
      <c r="B945" s="577"/>
      <c r="C945" s="139"/>
      <c r="D945" s="139"/>
      <c r="E945" s="491"/>
      <c r="F945" s="140"/>
      <c r="G945" s="139"/>
      <c r="H945" s="578"/>
      <c r="I945" s="820"/>
      <c r="J945" s="166"/>
    </row>
    <row r="946" spans="1:10" ht="19.5" thickBot="1" x14ac:dyDescent="0.3">
      <c r="A946" s="596"/>
      <c r="B946" s="577"/>
      <c r="C946" s="139"/>
      <c r="D946" s="139"/>
      <c r="E946" s="492"/>
      <c r="F946" s="140"/>
      <c r="G946" s="139"/>
      <c r="H946" s="578"/>
      <c r="I946" s="820"/>
      <c r="J946" s="166"/>
    </row>
    <row r="947" spans="1:10" ht="19.5" thickBot="1" x14ac:dyDescent="0.3">
      <c r="A947" s="196" t="s">
        <v>111</v>
      </c>
      <c r="B947" s="195"/>
      <c r="D947" s="77"/>
      <c r="E947" s="81">
        <f>SUM(E944:E945)</f>
        <v>0</v>
      </c>
      <c r="F947" s="78"/>
    </row>
    <row r="948" spans="1:10" ht="19.5" thickBot="1" x14ac:dyDescent="0.3">
      <c r="A948" s="612"/>
      <c r="B948" s="577"/>
      <c r="C948" s="139"/>
      <c r="D948" s="139"/>
      <c r="E948" s="613"/>
      <c r="F948" s="140"/>
      <c r="G948" s="139"/>
      <c r="H948" s="578"/>
      <c r="I948" s="820"/>
      <c r="J948" s="166"/>
    </row>
    <row r="949" spans="1:10" ht="19.5" thickBot="1" x14ac:dyDescent="0.3">
      <c r="A949" s="196" t="s">
        <v>73</v>
      </c>
      <c r="B949" s="195"/>
      <c r="D949" s="77"/>
      <c r="E949" s="81">
        <f>SUM(E918+E933+E947)</f>
        <v>0</v>
      </c>
      <c r="F949" s="78"/>
    </row>
    <row r="950" spans="1:10" ht="19.5" thickBot="1" x14ac:dyDescent="0.3">
      <c r="A950" s="189"/>
      <c r="B950" s="184"/>
      <c r="C950" s="185"/>
      <c r="D950" s="185"/>
      <c r="E950" s="191"/>
      <c r="F950" s="755"/>
      <c r="G950" s="185"/>
      <c r="H950" s="186"/>
      <c r="I950" s="826"/>
      <c r="J950" s="164"/>
    </row>
    <row r="951" spans="1:10" ht="19.5" thickBot="1" x14ac:dyDescent="0.3">
      <c r="A951" s="1128" t="s">
        <v>112</v>
      </c>
      <c r="B951" s="1129"/>
      <c r="C951" s="1129"/>
      <c r="D951" s="1129"/>
      <c r="E951" s="1129"/>
      <c r="F951" s="1129"/>
      <c r="G951" s="1129"/>
      <c r="H951" s="1129"/>
      <c r="I951" s="1129"/>
      <c r="J951" s="1114"/>
    </row>
    <row r="952" spans="1:10" x14ac:dyDescent="0.3">
      <c r="A952" s="641" t="s">
        <v>31</v>
      </c>
      <c r="B952" s="197"/>
      <c r="C952" s="198"/>
      <c r="D952" s="198"/>
      <c r="E952" s="153"/>
      <c r="F952" s="199"/>
      <c r="G952" s="280"/>
      <c r="H952" s="200"/>
      <c r="I952" s="834"/>
      <c r="J952" s="201"/>
    </row>
    <row r="953" spans="1:10" x14ac:dyDescent="0.25">
      <c r="A953" s="625" t="s">
        <v>25</v>
      </c>
      <c r="B953" s="144"/>
      <c r="C953" s="139"/>
      <c r="D953" s="139"/>
      <c r="E953" s="142">
        <f>SUMIF(F888:F932,"Food",E888:E932)</f>
        <v>0</v>
      </c>
      <c r="F953" s="140"/>
      <c r="G953" s="138"/>
      <c r="H953" s="141"/>
      <c r="I953" s="831"/>
      <c r="J953" s="166"/>
    </row>
    <row r="954" spans="1:10" x14ac:dyDescent="0.25">
      <c r="A954" s="626" t="s">
        <v>28</v>
      </c>
      <c r="B954" s="140"/>
      <c r="C954" s="139"/>
      <c r="D954" s="139"/>
      <c r="E954" s="142">
        <f>SUMIF(F888:F932,"Utilities",E888:E932)</f>
        <v>0</v>
      </c>
      <c r="F954" s="140"/>
      <c r="G954" s="138"/>
      <c r="H954" s="141"/>
      <c r="I954" s="831"/>
      <c r="J954" s="166"/>
    </row>
    <row r="955" spans="1:10" x14ac:dyDescent="0.25">
      <c r="A955" s="626" t="s">
        <v>56</v>
      </c>
      <c r="B955" s="140"/>
      <c r="C955" s="139"/>
      <c r="D955" s="139"/>
      <c r="E955" s="142">
        <f>SUMIF(F888:F932,"Shelter / Rent",E888:E932)</f>
        <v>0</v>
      </c>
      <c r="F955" s="140"/>
      <c r="G955" s="138"/>
      <c r="H955" s="141"/>
      <c r="I955" s="831"/>
      <c r="J955" s="166"/>
    </row>
    <row r="956" spans="1:10" x14ac:dyDescent="0.25">
      <c r="A956" s="625" t="s">
        <v>26</v>
      </c>
      <c r="B956" s="144"/>
      <c r="C956" s="139"/>
      <c r="D956" s="139"/>
      <c r="E956" s="142">
        <f>SUMIF(F888:F932,"Medical",E888:E932)</f>
        <v>0</v>
      </c>
      <c r="F956" s="140"/>
      <c r="G956" s="138"/>
      <c r="H956" s="141"/>
      <c r="I956" s="831"/>
      <c r="J956" s="166"/>
    </row>
    <row r="957" spans="1:10" ht="19.5" thickBot="1" x14ac:dyDescent="0.3">
      <c r="A957" s="625" t="s">
        <v>27</v>
      </c>
      <c r="B957" s="144"/>
      <c r="C957" s="139"/>
      <c r="D957" s="139"/>
      <c r="E957" s="142">
        <f>SUMIF(F888:F932,"Other Services",E888:E932)</f>
        <v>0</v>
      </c>
      <c r="F957" s="140"/>
      <c r="G957" s="138"/>
      <c r="H957" s="141"/>
      <c r="I957" s="831"/>
      <c r="J957" s="166"/>
    </row>
    <row r="958" spans="1:10" ht="19.5" customHeight="1" thickBot="1" x14ac:dyDescent="0.35">
      <c r="A958" s="331" t="s">
        <v>33</v>
      </c>
      <c r="B958" s="144"/>
      <c r="C958" s="139"/>
      <c r="D958" s="151"/>
      <c r="E958" s="19">
        <f>SUM(E953:E957)</f>
        <v>0</v>
      </c>
      <c r="F958" s="152"/>
      <c r="G958" s="138"/>
      <c r="H958" s="141"/>
      <c r="I958" s="831"/>
      <c r="J958" s="166"/>
    </row>
    <row r="959" spans="1:10" x14ac:dyDescent="0.25">
      <c r="A959" s="145"/>
      <c r="B959" s="138"/>
      <c r="C959" s="139"/>
      <c r="D959" s="139"/>
      <c r="E959" s="153"/>
      <c r="F959" s="140"/>
      <c r="G959" s="138"/>
      <c r="H959" s="141"/>
      <c r="I959" s="831"/>
      <c r="J959" s="166"/>
    </row>
    <row r="960" spans="1:10" x14ac:dyDescent="0.25">
      <c r="A960" s="143" t="s">
        <v>32</v>
      </c>
      <c r="B960" s="144"/>
      <c r="C960" s="139"/>
      <c r="D960" s="139"/>
      <c r="E960" s="142"/>
      <c r="F960" s="140"/>
      <c r="G960" s="138"/>
      <c r="H960" s="141"/>
      <c r="I960" s="831"/>
      <c r="J960" s="166"/>
    </row>
    <row r="961" spans="1:10" x14ac:dyDescent="0.25">
      <c r="A961" s="625" t="s">
        <v>25</v>
      </c>
      <c r="B961" s="144"/>
      <c r="C961" s="139"/>
      <c r="D961" s="139"/>
      <c r="E961" s="142">
        <f>SUMIF(F888:F932,"Food - Parish",E888:E932)</f>
        <v>0</v>
      </c>
      <c r="F961" s="140"/>
      <c r="G961" s="138"/>
      <c r="H961" s="141"/>
      <c r="I961" s="831"/>
      <c r="J961" s="166"/>
    </row>
    <row r="962" spans="1:10" x14ac:dyDescent="0.25">
      <c r="A962" s="626" t="s">
        <v>28</v>
      </c>
      <c r="B962" s="140"/>
      <c r="C962" s="139"/>
      <c r="D962" s="139"/>
      <c r="E962" s="142">
        <f>SUMIF(F888:F932,"Utilities-Parish",E888:E932)</f>
        <v>0</v>
      </c>
      <c r="F962" s="140"/>
      <c r="G962" s="138"/>
      <c r="H962" s="141"/>
      <c r="I962" s="831"/>
      <c r="J962" s="166"/>
    </row>
    <row r="963" spans="1:10" x14ac:dyDescent="0.25">
      <c r="A963" s="626" t="s">
        <v>56</v>
      </c>
      <c r="B963" s="140"/>
      <c r="C963" s="139"/>
      <c r="D963" s="139"/>
      <c r="E963" s="142">
        <f>SUMIF(F888:F932,"Shelter / Rent-Parish",E888:E932)</f>
        <v>0</v>
      </c>
      <c r="F963" s="140"/>
      <c r="G963" s="138"/>
      <c r="H963" s="141"/>
      <c r="I963" s="831"/>
      <c r="J963" s="166"/>
    </row>
    <row r="964" spans="1:10" x14ac:dyDescent="0.25">
      <c r="A964" s="625" t="s">
        <v>26</v>
      </c>
      <c r="B964" s="144"/>
      <c r="C964" s="139"/>
      <c r="D964" s="139"/>
      <c r="E964" s="142">
        <f>SUMIF(F888:F932,"Medical-Parish",E888:E932)</f>
        <v>0</v>
      </c>
      <c r="F964" s="140"/>
      <c r="G964" s="138"/>
      <c r="H964" s="141"/>
      <c r="I964" s="831"/>
      <c r="J964" s="166"/>
    </row>
    <row r="965" spans="1:10" ht="19.5" thickBot="1" x14ac:dyDescent="0.3">
      <c r="A965" s="625" t="s">
        <v>27</v>
      </c>
      <c r="B965" s="144"/>
      <c r="C965" s="139"/>
      <c r="D965" s="139"/>
      <c r="E965" s="150">
        <f>SUMIF(F888:F932,"Other Services-Parish",E888:E932)</f>
        <v>0</v>
      </c>
      <c r="F965" s="140"/>
      <c r="G965" s="138"/>
      <c r="H965" s="141"/>
      <c r="I965" s="831"/>
      <c r="J965" s="166"/>
    </row>
    <row r="966" spans="1:10" ht="19.5" thickBot="1" x14ac:dyDescent="0.35">
      <c r="A966" s="330" t="s">
        <v>34</v>
      </c>
      <c r="B966" s="144"/>
      <c r="C966" s="139"/>
      <c r="D966" s="151"/>
      <c r="E966" s="19">
        <f>SUM(E961:E965)</f>
        <v>0</v>
      </c>
      <c r="F966" s="152"/>
      <c r="G966" s="138"/>
      <c r="H966" s="141"/>
      <c r="I966" s="831"/>
      <c r="J966" s="166"/>
    </row>
    <row r="967" spans="1:10" x14ac:dyDescent="0.25">
      <c r="A967" s="146"/>
      <c r="B967" s="129"/>
      <c r="C967" s="139"/>
      <c r="D967" s="139"/>
      <c r="E967" s="153"/>
      <c r="F967" s="140"/>
      <c r="G967" s="138"/>
      <c r="H967" s="141"/>
      <c r="I967" s="831"/>
      <c r="J967" s="166"/>
    </row>
    <row r="968" spans="1:10" x14ac:dyDescent="0.3">
      <c r="A968" s="228" t="s">
        <v>372</v>
      </c>
      <c r="B968" s="147"/>
      <c r="C968" s="139"/>
      <c r="D968" s="139"/>
      <c r="E968" s="142"/>
      <c r="F968" s="140"/>
      <c r="G968" s="138"/>
      <c r="H968" s="141"/>
      <c r="I968" s="831"/>
      <c r="J968" s="166"/>
    </row>
    <row r="969" spans="1:10" x14ac:dyDescent="0.25">
      <c r="A969" s="518" t="s">
        <v>392</v>
      </c>
      <c r="B969" s="148"/>
      <c r="C969" s="139"/>
      <c r="D969" s="139"/>
      <c r="E969" s="282">
        <f>SUMIF(F888:F946,"Operating Expenses - Pantry Supplies",E888:E946)</f>
        <v>0</v>
      </c>
      <c r="F969" s="140"/>
      <c r="G969" s="138"/>
      <c r="H969" s="141"/>
      <c r="I969" s="831"/>
      <c r="J969" s="166"/>
    </row>
    <row r="970" spans="1:10" x14ac:dyDescent="0.25">
      <c r="A970" s="518" t="s">
        <v>389</v>
      </c>
      <c r="B970" s="148"/>
      <c r="C970" s="139"/>
      <c r="D970" s="139"/>
      <c r="E970" s="282">
        <f>SUMIF(F888:F946,"Operating Expenses - Professional Fees",E888:E946)</f>
        <v>0</v>
      </c>
      <c r="F970" s="140"/>
      <c r="G970" s="138"/>
      <c r="H970" s="141"/>
      <c r="I970" s="831"/>
      <c r="J970" s="166"/>
    </row>
    <row r="971" spans="1:10" ht="32.25" customHeight="1" x14ac:dyDescent="0.25">
      <c r="A971" s="518" t="s">
        <v>395</v>
      </c>
      <c r="B971" s="148"/>
      <c r="C971" s="139"/>
      <c r="D971" s="139"/>
      <c r="E971" s="282">
        <f>SUMIF(F888:F946,"Operating Expenses - Rent, Utilities, and Maintenance",E888:E946)</f>
        <v>0</v>
      </c>
      <c r="F971" s="140"/>
      <c r="G971" s="138"/>
      <c r="H971" s="141"/>
      <c r="I971" s="831"/>
      <c r="J971" s="166"/>
    </row>
    <row r="972" spans="1:10" ht="31.5" x14ac:dyDescent="0.25">
      <c r="A972" s="518" t="s">
        <v>391</v>
      </c>
      <c r="B972" s="148"/>
      <c r="C972" s="139"/>
      <c r="D972" s="139"/>
      <c r="E972" s="282">
        <f>SUMIF(F888:F946,"Operating Expenses - Printing, Publications, postage, and shipping",E888:E946)</f>
        <v>0</v>
      </c>
      <c r="F972" s="140"/>
      <c r="G972" s="138"/>
      <c r="H972" s="141"/>
      <c r="I972" s="831"/>
      <c r="J972" s="166"/>
    </row>
    <row r="973" spans="1:10" ht="31.5" x14ac:dyDescent="0.25">
      <c r="A973" s="628" t="s">
        <v>36</v>
      </c>
      <c r="B973" s="148"/>
      <c r="C973" s="139"/>
      <c r="D973" s="139"/>
      <c r="E973" s="282">
        <f>SUMIF(F888:F946,"Operating Expenses (Fundraising / Special Events)",E888:E946)</f>
        <v>0</v>
      </c>
      <c r="F973" s="140"/>
      <c r="G973" s="138"/>
      <c r="H973" s="141"/>
      <c r="I973" s="831"/>
      <c r="J973" s="166"/>
    </row>
    <row r="974" spans="1:10" ht="19.5" thickBot="1" x14ac:dyDescent="0.3">
      <c r="A974" s="628" t="s">
        <v>37</v>
      </c>
      <c r="B974" s="148"/>
      <c r="C974" s="139"/>
      <c r="D974" s="139"/>
      <c r="E974" s="287">
        <f>SUMIF(F888:F946,"Operating Expenses (Other)",E888:E946)</f>
        <v>0</v>
      </c>
      <c r="F974" s="140"/>
      <c r="G974" s="138"/>
      <c r="H974" s="141"/>
      <c r="I974" s="831"/>
      <c r="J974" s="166"/>
    </row>
    <row r="975" spans="1:10" ht="19.5" thickBot="1" x14ac:dyDescent="0.3">
      <c r="A975" s="329" t="s">
        <v>38</v>
      </c>
      <c r="B975" s="147"/>
      <c r="C975" s="139"/>
      <c r="D975" s="151"/>
      <c r="E975" s="19">
        <f>SUM(E969:E974)</f>
        <v>0</v>
      </c>
      <c r="F975" s="152"/>
      <c r="G975" s="138"/>
      <c r="H975" s="141"/>
      <c r="I975" s="831"/>
      <c r="J975" s="166"/>
    </row>
    <row r="976" spans="1:10" x14ac:dyDescent="0.25">
      <c r="A976" s="149"/>
      <c r="B976" s="147"/>
      <c r="C976" s="139"/>
      <c r="D976" s="139"/>
      <c r="E976" s="317"/>
      <c r="F976" s="140"/>
      <c r="G976" s="138"/>
      <c r="H976" s="141"/>
      <c r="I976" s="831"/>
      <c r="J976" s="166"/>
    </row>
    <row r="977" spans="1:11" x14ac:dyDescent="0.25">
      <c r="A977" s="329" t="s">
        <v>126</v>
      </c>
      <c r="B977" s="147"/>
      <c r="C977" s="139"/>
      <c r="D977" s="151"/>
      <c r="E977" s="202"/>
      <c r="F977" s="140"/>
      <c r="G977" s="138"/>
      <c r="H977" s="141"/>
      <c r="I977" s="831"/>
      <c r="J977" s="166"/>
    </row>
    <row r="978" spans="1:11" x14ac:dyDescent="0.25">
      <c r="A978" s="489" t="s">
        <v>333</v>
      </c>
      <c r="B978" s="147"/>
      <c r="C978" s="139"/>
      <c r="D978" s="151"/>
      <c r="E978" s="491">
        <f>SUMIF(F888:F932, "Baby Closet - Supplies",E888:E932)</f>
        <v>0</v>
      </c>
      <c r="F978" s="140"/>
      <c r="G978" s="138"/>
      <c r="H978" s="141"/>
      <c r="I978" s="831"/>
      <c r="J978" s="166"/>
    </row>
    <row r="979" spans="1:11" ht="19.5" thickBot="1" x14ac:dyDescent="0.3">
      <c r="A979" s="489" t="s">
        <v>335</v>
      </c>
      <c r="B979" s="147"/>
      <c r="C979" s="139"/>
      <c r="D979" s="151"/>
      <c r="E979" s="493">
        <f>SUMIF(F888:F932, "Baby Closet - Assistance",E888:E932)</f>
        <v>0</v>
      </c>
      <c r="F979" s="140"/>
      <c r="G979" s="138"/>
      <c r="H979" s="141"/>
      <c r="I979" s="831"/>
      <c r="J979" s="166"/>
    </row>
    <row r="980" spans="1:11" ht="19.5" thickBot="1" x14ac:dyDescent="0.3">
      <c r="A980" s="327" t="s">
        <v>127</v>
      </c>
      <c r="B980" s="208"/>
      <c r="C980" s="314"/>
      <c r="D980" s="315"/>
      <c r="E980" s="19">
        <f>SUM(E978:E979)</f>
        <v>0</v>
      </c>
      <c r="F980" s="140"/>
      <c r="G980" s="138"/>
      <c r="H980" s="141"/>
      <c r="I980" s="831"/>
      <c r="J980" s="166"/>
    </row>
    <row r="981" spans="1:11" ht="19.5" thickBot="1" x14ac:dyDescent="0.3">
      <c r="A981" s="149"/>
      <c r="B981" s="147"/>
      <c r="C981" s="139"/>
      <c r="D981" s="139"/>
      <c r="E981" s="202"/>
      <c r="F981" s="140"/>
      <c r="G981" s="138"/>
      <c r="H981" s="141"/>
      <c r="I981" s="831"/>
      <c r="J981" s="166"/>
    </row>
    <row r="982" spans="1:11" ht="19.5" thickBot="1" x14ac:dyDescent="0.3">
      <c r="A982" s="328" t="s">
        <v>73</v>
      </c>
      <c r="B982" s="138"/>
      <c r="C982" s="139"/>
      <c r="D982" s="151"/>
      <c r="E982" s="19">
        <f>E958+E966+E975</f>
        <v>0</v>
      </c>
      <c r="F982" s="140"/>
      <c r="G982" s="138"/>
      <c r="H982" s="141"/>
      <c r="I982" s="831"/>
      <c r="J982" s="166"/>
    </row>
    <row r="983" spans="1:11" ht="19.5" thickBot="1" x14ac:dyDescent="0.3">
      <c r="A983" s="784"/>
      <c r="B983" s="785"/>
      <c r="C983" s="314"/>
      <c r="D983" s="314"/>
      <c r="E983" s="786"/>
      <c r="F983" s="757"/>
      <c r="G983" s="785"/>
      <c r="H983" s="320"/>
      <c r="I983" s="832"/>
      <c r="J983" s="321"/>
    </row>
    <row r="984" spans="1:11" ht="19.5" thickBot="1" x14ac:dyDescent="0.3">
      <c r="A984" s="1166" t="s">
        <v>629</v>
      </c>
      <c r="B984" s="1167"/>
      <c r="C984" s="1167"/>
      <c r="D984" s="1167"/>
      <c r="E984" s="1167"/>
      <c r="F984" s="1167"/>
      <c r="G984" s="1167"/>
      <c r="H984" s="1167"/>
      <c r="I984" s="1167"/>
      <c r="J984" s="1167"/>
      <c r="K984" s="1168"/>
    </row>
    <row r="985" spans="1:11" ht="19.5" thickBot="1" x14ac:dyDescent="0.3">
      <c r="A985" s="1169"/>
      <c r="B985" s="1169"/>
      <c r="C985" s="1169"/>
      <c r="D985" s="1169"/>
      <c r="E985" s="1169"/>
      <c r="F985" s="1169"/>
      <c r="G985" s="1169"/>
      <c r="H985" s="1169"/>
      <c r="I985" s="1169"/>
      <c r="J985" s="1169"/>
      <c r="K985" s="1169"/>
    </row>
    <row r="986" spans="1:11" ht="19.5" thickBot="1" x14ac:dyDescent="0.3">
      <c r="A986" s="1163" t="s">
        <v>620</v>
      </c>
      <c r="B986" s="1164"/>
      <c r="C986" s="1164"/>
      <c r="D986" s="1164"/>
      <c r="E986" s="1164"/>
      <c r="F986" s="1164"/>
      <c r="G986" s="1164"/>
      <c r="H986" s="1164"/>
      <c r="I986" s="1164"/>
      <c r="J986" s="1164"/>
      <c r="K986" s="1165"/>
    </row>
    <row r="987" spans="1:11" ht="19.5" thickBot="1" x14ac:dyDescent="0.3">
      <c r="A987" s="1166" t="s">
        <v>108</v>
      </c>
      <c r="B987" s="1167"/>
      <c r="C987" s="1167"/>
      <c r="D987" s="1167"/>
      <c r="E987" s="1167"/>
      <c r="F987" s="1167"/>
      <c r="G987" s="1167"/>
      <c r="H987" s="1167"/>
      <c r="I987" s="1167"/>
      <c r="J987" s="1167"/>
      <c r="K987" s="1168"/>
    </row>
    <row r="988" spans="1:11" x14ac:dyDescent="0.25">
      <c r="A988" s="592"/>
      <c r="B988" s="587"/>
      <c r="C988" s="198"/>
      <c r="D988" s="198"/>
      <c r="E988" s="594"/>
      <c r="F988" s="199"/>
      <c r="G988" s="199"/>
      <c r="H988" s="588"/>
      <c r="I988" s="829"/>
      <c r="J988" s="201"/>
      <c r="K988" s="170"/>
    </row>
    <row r="989" spans="1:11" x14ac:dyDescent="0.25">
      <c r="A989" s="595"/>
      <c r="B989" s="576"/>
      <c r="C989" s="139"/>
      <c r="D989" s="583"/>
      <c r="E989" s="491"/>
      <c r="F989" s="140"/>
      <c r="G989" s="140"/>
      <c r="H989" s="578"/>
      <c r="I989" s="820"/>
      <c r="J989" s="166"/>
      <c r="K989" s="131"/>
    </row>
    <row r="990" spans="1:11" x14ac:dyDescent="0.25">
      <c r="A990" s="595"/>
      <c r="B990" s="576"/>
      <c r="C990" s="139"/>
      <c r="D990" s="583"/>
      <c r="E990" s="491"/>
      <c r="F990" s="140"/>
      <c r="G990" s="140"/>
      <c r="H990" s="578"/>
      <c r="I990" s="820"/>
      <c r="J990" s="166"/>
      <c r="K990" s="131"/>
    </row>
    <row r="991" spans="1:11" x14ac:dyDescent="0.25">
      <c r="A991" s="595"/>
      <c r="B991" s="576"/>
      <c r="C991" s="139"/>
      <c r="D991" s="583"/>
      <c r="E991" s="491"/>
      <c r="F991" s="140"/>
      <c r="G991" s="140"/>
      <c r="H991" s="578"/>
      <c r="I991" s="820"/>
      <c r="J991" s="166"/>
      <c r="K991" s="131"/>
    </row>
    <row r="992" spans="1:11" ht="34.5" customHeight="1" x14ac:dyDescent="0.25">
      <c r="A992" s="595"/>
      <c r="B992" s="576"/>
      <c r="C992" s="139"/>
      <c r="D992" s="583"/>
      <c r="E992" s="491"/>
      <c r="F992" s="140"/>
      <c r="G992" s="140"/>
      <c r="H992" s="578"/>
      <c r="I992" s="820"/>
      <c r="J992" s="166"/>
      <c r="K992" s="131"/>
    </row>
    <row r="993" spans="1:12" x14ac:dyDescent="0.25">
      <c r="A993" s="595"/>
      <c r="B993" s="576"/>
      <c r="C993" s="139"/>
      <c r="D993" s="583"/>
      <c r="E993" s="491"/>
      <c r="F993" s="140"/>
      <c r="G993" s="140"/>
      <c r="H993" s="578"/>
      <c r="I993" s="820"/>
      <c r="J993" s="166"/>
      <c r="K993" s="131"/>
    </row>
    <row r="994" spans="1:12" x14ac:dyDescent="0.25">
      <c r="A994" s="595"/>
      <c r="B994" s="576"/>
      <c r="C994" s="139"/>
      <c r="D994" s="583"/>
      <c r="E994" s="491"/>
      <c r="F994" s="140"/>
      <c r="G994" s="140"/>
      <c r="H994" s="578"/>
      <c r="I994" s="820"/>
      <c r="J994" s="166"/>
      <c r="K994" s="131"/>
    </row>
    <row r="995" spans="1:12" x14ac:dyDescent="0.25">
      <c r="A995" s="595"/>
      <c r="B995" s="576"/>
      <c r="C995" s="139"/>
      <c r="D995" s="139"/>
      <c r="E995" s="491"/>
      <c r="F995" s="140"/>
      <c r="G995" s="140"/>
      <c r="H995" s="578"/>
      <c r="I995" s="820"/>
      <c r="J995" s="166"/>
      <c r="K995" s="131"/>
    </row>
    <row r="996" spans="1:12" x14ac:dyDescent="0.25">
      <c r="A996" s="595"/>
      <c r="B996" s="576"/>
      <c r="C996" s="139"/>
      <c r="D996" s="139"/>
      <c r="E996" s="491"/>
      <c r="F996" s="140"/>
      <c r="G996" s="140"/>
      <c r="H996" s="578"/>
      <c r="I996" s="820"/>
      <c r="J996" s="166"/>
      <c r="K996" s="131"/>
    </row>
    <row r="997" spans="1:12" x14ac:dyDescent="0.25">
      <c r="A997" s="595"/>
      <c r="B997" s="576"/>
      <c r="C997" s="139"/>
      <c r="D997" s="139"/>
      <c r="E997" s="491"/>
      <c r="F997" s="140"/>
      <c r="G997" s="140"/>
      <c r="H997" s="578"/>
      <c r="I997" s="820"/>
      <c r="J997" s="166"/>
      <c r="K997" s="131"/>
    </row>
    <row r="998" spans="1:12" x14ac:dyDescent="0.25">
      <c r="A998" s="596"/>
      <c r="B998" s="576"/>
      <c r="C998" s="139"/>
      <c r="D998" s="583"/>
      <c r="E998" s="491"/>
      <c r="F998" s="140"/>
      <c r="G998" s="140"/>
      <c r="H998" s="578"/>
      <c r="I998" s="820"/>
      <c r="J998" s="166"/>
      <c r="K998" s="131"/>
    </row>
    <row r="999" spans="1:12" x14ac:dyDescent="0.25">
      <c r="A999" s="596"/>
      <c r="B999" s="576"/>
      <c r="C999" s="139"/>
      <c r="D999" s="139"/>
      <c r="E999" s="491"/>
      <c r="F999" s="140"/>
      <c r="G999" s="140"/>
      <c r="H999" s="578"/>
      <c r="I999" s="820"/>
      <c r="J999" s="166"/>
      <c r="K999" s="131"/>
    </row>
    <row r="1000" spans="1:12" x14ac:dyDescent="0.25">
      <c r="A1000" s="596"/>
      <c r="B1000" s="576"/>
      <c r="C1000" s="139"/>
      <c r="D1000" s="139"/>
      <c r="E1000" s="491"/>
      <c r="F1000" s="140"/>
      <c r="G1000" s="140"/>
      <c r="H1000" s="578"/>
      <c r="I1000" s="820"/>
      <c r="J1000" s="166"/>
      <c r="K1000" s="131"/>
    </row>
    <row r="1001" spans="1:12" x14ac:dyDescent="0.25">
      <c r="A1001" s="596"/>
      <c r="B1001" s="576"/>
      <c r="C1001" s="139"/>
      <c r="D1001" s="139"/>
      <c r="E1001" s="491"/>
      <c r="F1001" s="140"/>
      <c r="G1001" s="140"/>
      <c r="H1001" s="578"/>
      <c r="I1001" s="820"/>
      <c r="J1001" s="166"/>
      <c r="K1001" s="131"/>
    </row>
    <row r="1002" spans="1:12" x14ac:dyDescent="0.25">
      <c r="A1002" s="596"/>
      <c r="B1002" s="576"/>
      <c r="C1002" s="139"/>
      <c r="D1002" s="583"/>
      <c r="E1002" s="491"/>
      <c r="F1002" s="140"/>
      <c r="G1002" s="140"/>
      <c r="H1002" s="578"/>
      <c r="I1002" s="820"/>
      <c r="J1002" s="166"/>
      <c r="K1002" s="131"/>
    </row>
    <row r="1003" spans="1:12" x14ac:dyDescent="0.25">
      <c r="A1003" s="596"/>
      <c r="B1003" s="576"/>
      <c r="C1003" s="139"/>
      <c r="D1003" s="583"/>
      <c r="E1003" s="491"/>
      <c r="F1003" s="140"/>
      <c r="G1003" s="140"/>
      <c r="H1003" s="578"/>
      <c r="I1003" s="820"/>
      <c r="J1003" s="166"/>
      <c r="K1003" s="131"/>
    </row>
    <row r="1004" spans="1:12" x14ac:dyDescent="0.25">
      <c r="A1004" s="596"/>
      <c r="B1004" s="576"/>
      <c r="C1004" s="139"/>
      <c r="D1004" s="139"/>
      <c r="E1004" s="491"/>
      <c r="F1004" s="140"/>
      <c r="G1004" s="140"/>
      <c r="H1004" s="578"/>
      <c r="I1004" s="820"/>
      <c r="J1004" s="166"/>
      <c r="K1004" s="131"/>
      <c r="L1004" s="749"/>
    </row>
    <row r="1005" spans="1:12" x14ac:dyDescent="0.25">
      <c r="A1005" s="596"/>
      <c r="B1005" s="576"/>
      <c r="C1005" s="139"/>
      <c r="D1005" s="139"/>
      <c r="E1005" s="491"/>
      <c r="F1005" s="140"/>
      <c r="G1005" s="140"/>
      <c r="H1005" s="578"/>
      <c r="I1005" s="820"/>
      <c r="J1005" s="166"/>
      <c r="K1005" s="131"/>
      <c r="L1005" s="749"/>
    </row>
    <row r="1006" spans="1:12" ht="19.5" thickBot="1" x14ac:dyDescent="0.3">
      <c r="A1006" s="596"/>
      <c r="B1006" s="585"/>
      <c r="C1006" s="314"/>
      <c r="D1006" s="637"/>
      <c r="E1006" s="492"/>
      <c r="F1006" s="757"/>
      <c r="G1006" s="314"/>
      <c r="H1006" s="579"/>
      <c r="I1006" s="821" t="s">
        <v>104</v>
      </c>
      <c r="J1006" s="321"/>
      <c r="K1006" s="279"/>
    </row>
    <row r="1007" spans="1:12" ht="19.5" thickBot="1" x14ac:dyDescent="0.35">
      <c r="A1007" s="178" t="s">
        <v>109</v>
      </c>
      <c r="B1007" s="188"/>
      <c r="C1007" s="185"/>
      <c r="D1007" s="190"/>
      <c r="E1007" s="81">
        <f>SUM(E988:E1005)</f>
        <v>0</v>
      </c>
      <c r="F1007" s="756"/>
      <c r="G1007" s="185"/>
      <c r="H1007" s="186"/>
      <c r="I1007" s="839" t="s">
        <v>74</v>
      </c>
      <c r="J1007" s="164"/>
    </row>
    <row r="1008" spans="1:12" ht="19.5" thickBot="1" x14ac:dyDescent="0.3">
      <c r="A1008" s="189"/>
      <c r="B1008" s="187"/>
      <c r="C1008" s="185"/>
      <c r="D1008" s="185"/>
      <c r="E1008" s="191"/>
      <c r="F1008" s="755"/>
      <c r="G1008" s="185"/>
      <c r="H1008" s="186"/>
      <c r="I1008" s="839" t="s">
        <v>74</v>
      </c>
      <c r="J1008" s="164"/>
    </row>
    <row r="1009" spans="1:11" ht="19.5" thickBot="1" x14ac:dyDescent="0.3">
      <c r="A1009" s="1166" t="s">
        <v>123</v>
      </c>
      <c r="B1009" s="1167"/>
      <c r="C1009" s="1167"/>
      <c r="D1009" s="1167"/>
      <c r="E1009" s="1167"/>
      <c r="F1009" s="1167"/>
      <c r="G1009" s="1167"/>
      <c r="H1009" s="1167"/>
      <c r="I1009" s="1167"/>
      <c r="J1009" s="1167"/>
      <c r="K1009" s="1168"/>
    </row>
    <row r="1010" spans="1:11" x14ac:dyDescent="0.25">
      <c r="A1010" s="592"/>
      <c r="B1010" s="587"/>
      <c r="C1010" s="198"/>
      <c r="D1010" s="991"/>
      <c r="E1010" s="594"/>
      <c r="F1010" s="199"/>
      <c r="G1010" s="199"/>
      <c r="H1010" s="588"/>
      <c r="I1010" s="829"/>
      <c r="J1010" s="201"/>
      <c r="K1010" s="661"/>
    </row>
    <row r="1011" spans="1:11" x14ac:dyDescent="0.25">
      <c r="A1011" s="595"/>
      <c r="B1011" s="576"/>
      <c r="C1011" s="139"/>
      <c r="D1011" s="139"/>
      <c r="E1011" s="491"/>
      <c r="F1011" s="140"/>
      <c r="G1011" s="140"/>
      <c r="H1011" s="578"/>
      <c r="I1011" s="820"/>
      <c r="J1011" s="166"/>
      <c r="K1011" s="607"/>
    </row>
    <row r="1012" spans="1:11" x14ac:dyDescent="0.25">
      <c r="A1012" s="595"/>
      <c r="B1012" s="576"/>
      <c r="C1012" s="139"/>
      <c r="D1012" s="583"/>
      <c r="E1012" s="491"/>
      <c r="F1012" s="140"/>
      <c r="G1012" s="140"/>
      <c r="H1012" s="578"/>
      <c r="I1012" s="820"/>
      <c r="J1012" s="166"/>
      <c r="K1012" s="607"/>
    </row>
    <row r="1013" spans="1:11" x14ac:dyDescent="0.25">
      <c r="A1013" s="595"/>
      <c r="B1013" s="576"/>
      <c r="C1013" s="139"/>
      <c r="D1013" s="583"/>
      <c r="E1013" s="491"/>
      <c r="F1013" s="140"/>
      <c r="G1013" s="140"/>
      <c r="H1013" s="578"/>
      <c r="I1013" s="820"/>
      <c r="J1013" s="166"/>
      <c r="K1013" s="607"/>
    </row>
    <row r="1014" spans="1:11" x14ac:dyDescent="0.25">
      <c r="A1014" s="595"/>
      <c r="B1014" s="576"/>
      <c r="C1014" s="139"/>
      <c r="D1014" s="583"/>
      <c r="E1014" s="491"/>
      <c r="F1014" s="140"/>
      <c r="G1014" s="140"/>
      <c r="H1014" s="578"/>
      <c r="I1014" s="820"/>
      <c r="J1014" s="166"/>
      <c r="K1014" s="607"/>
    </row>
    <row r="1015" spans="1:11" x14ac:dyDescent="0.25">
      <c r="A1015" s="595"/>
      <c r="B1015" s="576"/>
      <c r="C1015" s="139"/>
      <c r="D1015" s="139"/>
      <c r="E1015" s="491"/>
      <c r="F1015" s="140"/>
      <c r="G1015" s="140"/>
      <c r="H1015" s="578"/>
      <c r="I1015" s="820"/>
      <c r="J1015" s="166"/>
      <c r="K1015" s="607"/>
    </row>
    <row r="1016" spans="1:11" x14ac:dyDescent="0.25">
      <c r="A1016" s="595"/>
      <c r="B1016" s="576"/>
      <c r="C1016" s="139"/>
      <c r="D1016" s="139"/>
      <c r="E1016" s="491"/>
      <c r="F1016" s="140"/>
      <c r="G1016" s="140"/>
      <c r="H1016" s="578"/>
      <c r="I1016" s="820"/>
      <c r="J1016" s="166"/>
      <c r="K1016" s="607"/>
    </row>
    <row r="1017" spans="1:11" x14ac:dyDescent="0.25">
      <c r="A1017" s="595"/>
      <c r="B1017" s="576"/>
      <c r="C1017" s="139"/>
      <c r="D1017" s="139"/>
      <c r="E1017" s="491"/>
      <c r="F1017" s="140"/>
      <c r="G1017" s="140"/>
      <c r="H1017" s="578"/>
      <c r="I1017" s="820"/>
      <c r="J1017" s="166"/>
      <c r="K1017" s="607"/>
    </row>
    <row r="1018" spans="1:11" x14ac:dyDescent="0.25">
      <c r="A1018" s="595"/>
      <c r="B1018" s="576"/>
      <c r="C1018" s="139"/>
      <c r="D1018" s="139"/>
      <c r="E1018" s="491"/>
      <c r="F1018" s="140"/>
      <c r="G1018" s="140"/>
      <c r="H1018" s="578"/>
      <c r="I1018" s="820"/>
      <c r="J1018" s="166"/>
      <c r="K1018" s="607"/>
    </row>
    <row r="1019" spans="1:11" x14ac:dyDescent="0.25">
      <c r="A1019" s="595"/>
      <c r="B1019" s="576"/>
      <c r="C1019" s="139"/>
      <c r="D1019" s="583"/>
      <c r="E1019" s="491"/>
      <c r="F1019" s="140"/>
      <c r="G1019" s="140"/>
      <c r="H1019" s="578"/>
      <c r="I1019" s="820"/>
      <c r="J1019" s="166"/>
      <c r="K1019" s="607"/>
    </row>
    <row r="1020" spans="1:11" x14ac:dyDescent="0.25">
      <c r="A1020" s="595"/>
      <c r="B1020" s="576"/>
      <c r="C1020" s="139"/>
      <c r="D1020" s="583"/>
      <c r="E1020" s="491"/>
      <c r="F1020" s="140"/>
      <c r="G1020" s="140"/>
      <c r="H1020" s="578"/>
      <c r="I1020" s="820"/>
      <c r="J1020" s="166"/>
      <c r="K1020" s="607"/>
    </row>
    <row r="1021" spans="1:11" x14ac:dyDescent="0.25">
      <c r="A1021" s="595"/>
      <c r="B1021" s="576"/>
      <c r="C1021" s="139"/>
      <c r="D1021" s="583"/>
      <c r="E1021" s="491"/>
      <c r="F1021" s="140"/>
      <c r="G1021" s="140"/>
      <c r="H1021" s="578"/>
      <c r="I1021" s="820"/>
      <c r="J1021" s="166"/>
      <c r="K1021" s="607"/>
    </row>
    <row r="1022" spans="1:11" x14ac:dyDescent="0.25">
      <c r="A1022" s="595"/>
      <c r="B1022" s="576" t="s">
        <v>74</v>
      </c>
      <c r="C1022" s="139" t="s">
        <v>74</v>
      </c>
      <c r="D1022" s="583" t="s">
        <v>74</v>
      </c>
      <c r="E1022" s="491" t="s">
        <v>74</v>
      </c>
      <c r="F1022" s="140"/>
      <c r="G1022" s="140"/>
      <c r="H1022" s="578"/>
      <c r="I1022" s="820" t="s">
        <v>74</v>
      </c>
      <c r="J1022" s="166"/>
      <c r="K1022" s="607"/>
    </row>
    <row r="1023" spans="1:11" x14ac:dyDescent="0.25">
      <c r="A1023" s="595"/>
      <c r="B1023" s="576" t="s">
        <v>74</v>
      </c>
      <c r="C1023" s="139" t="s">
        <v>74</v>
      </c>
      <c r="D1023" s="583" t="s">
        <v>74</v>
      </c>
      <c r="E1023" s="491" t="s">
        <v>74</v>
      </c>
      <c r="F1023" s="140"/>
      <c r="G1023" s="140"/>
      <c r="H1023" s="578"/>
      <c r="I1023" s="820" t="s">
        <v>74</v>
      </c>
      <c r="J1023" s="166"/>
      <c r="K1023" s="607"/>
    </row>
    <row r="1024" spans="1:11" x14ac:dyDescent="0.25">
      <c r="A1024" s="595"/>
      <c r="B1024" s="576" t="s">
        <v>74</v>
      </c>
      <c r="C1024" s="139" t="s">
        <v>74</v>
      </c>
      <c r="D1024" s="139" t="s">
        <v>74</v>
      </c>
      <c r="E1024" s="491" t="s">
        <v>74</v>
      </c>
      <c r="F1024" s="140"/>
      <c r="G1024" s="140"/>
      <c r="H1024" s="578"/>
      <c r="I1024" s="820" t="s">
        <v>74</v>
      </c>
      <c r="J1024" s="166"/>
      <c r="K1024" s="607"/>
    </row>
    <row r="1025" spans="1:11" ht="19.5" thickBot="1" x14ac:dyDescent="0.3">
      <c r="A1025" s="596"/>
      <c r="B1025" s="576"/>
      <c r="C1025" s="139"/>
      <c r="D1025" s="139"/>
      <c r="E1025" s="492"/>
      <c r="F1025" s="140"/>
      <c r="G1025" s="139"/>
      <c r="H1025" s="578"/>
      <c r="I1025" s="820" t="s">
        <v>74</v>
      </c>
      <c r="J1025" s="166"/>
      <c r="K1025" s="623"/>
    </row>
    <row r="1026" spans="1:11" ht="19.5" thickBot="1" x14ac:dyDescent="0.35">
      <c r="A1026" s="193" t="s">
        <v>110</v>
      </c>
      <c r="B1026" s="192"/>
      <c r="C1026" s="138"/>
      <c r="D1026" s="151"/>
      <c r="E1026" s="194">
        <f>SUM(E1010:E1024)</f>
        <v>0</v>
      </c>
      <c r="F1026" s="78"/>
    </row>
    <row r="1027" spans="1:11" ht="19.5" thickBot="1" x14ac:dyDescent="0.3">
      <c r="A1027" s="189"/>
      <c r="B1027" s="184"/>
      <c r="C1027" s="185"/>
      <c r="D1027" s="185"/>
      <c r="E1027" s="191"/>
      <c r="F1027" s="755"/>
      <c r="G1027" s="185"/>
      <c r="H1027" s="186"/>
      <c r="I1027" s="826"/>
      <c r="J1027" s="164"/>
    </row>
    <row r="1028" spans="1:11" ht="19.5" thickBot="1" x14ac:dyDescent="0.3">
      <c r="A1028" s="1170" t="s">
        <v>124</v>
      </c>
      <c r="B1028" s="1171"/>
      <c r="C1028" s="1171"/>
      <c r="D1028" s="1171"/>
      <c r="E1028" s="1171"/>
      <c r="F1028" s="1171"/>
      <c r="G1028" s="1171"/>
      <c r="H1028" s="1171"/>
      <c r="I1028" s="1171"/>
      <c r="J1028" s="1172"/>
    </row>
    <row r="1029" spans="1:11" x14ac:dyDescent="0.25">
      <c r="A1029" s="638"/>
      <c r="B1029" s="587"/>
      <c r="C1029" s="588"/>
      <c r="D1029" s="198"/>
      <c r="E1029" s="639"/>
      <c r="F1029" s="323"/>
      <c r="G1029" s="198"/>
      <c r="H1029" s="588"/>
      <c r="I1029" s="829"/>
      <c r="J1029" s="640"/>
    </row>
    <row r="1030" spans="1:11" x14ac:dyDescent="0.25">
      <c r="A1030" s="638"/>
      <c r="B1030" s="587"/>
      <c r="C1030" s="588"/>
      <c r="D1030" s="198"/>
      <c r="E1030" s="639"/>
      <c r="F1030" s="323"/>
      <c r="G1030" s="198"/>
      <c r="H1030" s="588"/>
      <c r="I1030" s="829"/>
      <c r="J1030" s="640"/>
    </row>
    <row r="1031" spans="1:11" ht="19.5" thickBot="1" x14ac:dyDescent="0.3">
      <c r="A1031" s="649"/>
      <c r="B1031" s="587" t="s">
        <v>74</v>
      </c>
      <c r="C1031" s="588" t="s">
        <v>74</v>
      </c>
      <c r="D1031" s="198" t="s">
        <v>74</v>
      </c>
      <c r="E1031" s="639" t="s">
        <v>74</v>
      </c>
      <c r="F1031" s="152"/>
      <c r="G1031" s="139"/>
      <c r="H1031" s="578"/>
      <c r="I1031" s="820"/>
      <c r="J1031" s="650"/>
    </row>
    <row r="1032" spans="1:11" ht="19.5" thickBot="1" x14ac:dyDescent="0.35">
      <c r="A1032" s="207" t="s">
        <v>125</v>
      </c>
      <c r="B1032" s="291"/>
      <c r="C1032" s="303"/>
      <c r="D1032" s="151"/>
      <c r="E1032" s="194">
        <f>SUM(E1029:E1031)</f>
        <v>0</v>
      </c>
      <c r="F1032" s="78"/>
    </row>
    <row r="1033" spans="1:11" ht="19.5" thickBot="1" x14ac:dyDescent="0.35">
      <c r="A1033" s="418"/>
      <c r="B1033" s="419"/>
      <c r="C1033" s="420"/>
      <c r="D1033" s="315"/>
      <c r="E1033" s="421"/>
      <c r="F1033" s="78"/>
    </row>
    <row r="1034" spans="1:11" ht="19.5" thickBot="1" x14ac:dyDescent="0.35">
      <c r="A1034" s="418" t="s">
        <v>327</v>
      </c>
      <c r="B1034" s="419"/>
      <c r="C1034" s="420"/>
      <c r="D1034" s="315"/>
      <c r="E1034" s="680">
        <f>SUM(E942)</f>
        <v>0</v>
      </c>
      <c r="F1034" s="78"/>
    </row>
    <row r="1035" spans="1:11" ht="19.5" thickBot="1" x14ac:dyDescent="0.35">
      <c r="A1035" s="292" t="s">
        <v>331</v>
      </c>
      <c r="B1035" s="304"/>
      <c r="C1035" s="305"/>
      <c r="D1035" s="289"/>
      <c r="E1035" s="679">
        <f>SUM(E1004+E1005)</f>
        <v>0</v>
      </c>
      <c r="F1035" s="78"/>
    </row>
    <row r="1036" spans="1:11" ht="19.5" thickBot="1" x14ac:dyDescent="0.3">
      <c r="A1036" s="1128" t="s">
        <v>598</v>
      </c>
      <c r="B1036" s="1129"/>
      <c r="C1036" s="1129"/>
      <c r="D1036" s="1129"/>
      <c r="E1036" s="1129"/>
      <c r="F1036" s="1129"/>
      <c r="G1036" s="1129"/>
      <c r="H1036" s="1129"/>
      <c r="I1036" s="1129"/>
      <c r="J1036" s="1114"/>
    </row>
    <row r="1037" spans="1:11" x14ac:dyDescent="0.25">
      <c r="A1037" s="592"/>
      <c r="B1037" s="593"/>
      <c r="C1037" s="198"/>
      <c r="D1037" s="198"/>
      <c r="E1037" s="594"/>
      <c r="F1037" s="199"/>
      <c r="G1037" s="198"/>
      <c r="H1037" s="588"/>
      <c r="I1037" s="829"/>
      <c r="J1037" s="201"/>
    </row>
    <row r="1038" spans="1:11" x14ac:dyDescent="0.25">
      <c r="A1038" s="595"/>
      <c r="B1038" s="577"/>
      <c r="C1038" s="139"/>
      <c r="D1038" s="139"/>
      <c r="E1038" s="491"/>
      <c r="F1038" s="140"/>
      <c r="G1038" s="139"/>
      <c r="H1038" s="578"/>
      <c r="I1038" s="820"/>
      <c r="J1038" s="166"/>
    </row>
    <row r="1039" spans="1:11" ht="19.5" thickBot="1" x14ac:dyDescent="0.3">
      <c r="A1039" s="596"/>
      <c r="B1039" s="577"/>
      <c r="C1039" s="139"/>
      <c r="D1039" s="139"/>
      <c r="E1039" s="492"/>
      <c r="F1039" s="140"/>
      <c r="G1039" s="139"/>
      <c r="H1039" s="578"/>
      <c r="I1039" s="820"/>
      <c r="J1039" s="166"/>
    </row>
    <row r="1040" spans="1:11" ht="19.5" thickBot="1" x14ac:dyDescent="0.3">
      <c r="A1040" s="634" t="s">
        <v>111</v>
      </c>
      <c r="B1040" s="635"/>
      <c r="C1040" s="185"/>
      <c r="D1040" s="290"/>
      <c r="E1040" s="636">
        <f>SUM(E1037:E1038)</f>
        <v>0</v>
      </c>
      <c r="F1040" s="756"/>
      <c r="G1040" s="185"/>
      <c r="H1040" s="186"/>
      <c r="I1040" s="826"/>
      <c r="J1040" s="164"/>
    </row>
    <row r="1041" spans="1:10" ht="19.5" thickBot="1" x14ac:dyDescent="0.3">
      <c r="A1041" s="768"/>
      <c r="B1041" s="769"/>
      <c r="C1041" s="769"/>
      <c r="D1041" s="984"/>
      <c r="E1041" s="769"/>
      <c r="F1041" s="769"/>
      <c r="G1041" s="769"/>
      <c r="H1041" s="769"/>
      <c r="I1041" s="769"/>
      <c r="J1041" s="770"/>
    </row>
    <row r="1042" spans="1:10" ht="19.5" thickBot="1" x14ac:dyDescent="0.3">
      <c r="A1042" s="653" t="s">
        <v>73</v>
      </c>
      <c r="B1042" s="654"/>
      <c r="C1042" s="29"/>
      <c r="D1042" s="655"/>
      <c r="E1042" s="223">
        <f>SUM(E1007+E1026+E1040)</f>
        <v>0</v>
      </c>
      <c r="F1042" s="231"/>
      <c r="G1042" s="29"/>
      <c r="H1042" s="31"/>
      <c r="I1042" s="824"/>
      <c r="J1042" s="165"/>
    </row>
    <row r="1043" spans="1:10" ht="19.5" thickBot="1" x14ac:dyDescent="0.35">
      <c r="A1043" s="418" t="s">
        <v>74</v>
      </c>
      <c r="B1043" s="419"/>
      <c r="C1043" s="420"/>
      <c r="D1043" s="315"/>
      <c r="E1043" s="430" t="s">
        <v>74</v>
      </c>
      <c r="F1043" s="756"/>
      <c r="G1043" s="185"/>
      <c r="H1043" s="186"/>
      <c r="I1043" s="826"/>
      <c r="J1043" s="164"/>
    </row>
    <row r="1044" spans="1:10" ht="19.5" thickBot="1" x14ac:dyDescent="0.3">
      <c r="A1044" s="1166" t="s">
        <v>112</v>
      </c>
      <c r="B1044" s="1167"/>
      <c r="C1044" s="1167"/>
      <c r="D1044" s="1167"/>
      <c r="E1044" s="1167"/>
      <c r="F1044" s="1167"/>
      <c r="G1044" s="1167"/>
      <c r="H1044" s="1167"/>
      <c r="I1044" s="1167"/>
      <c r="J1044" s="1168"/>
    </row>
    <row r="1045" spans="1:10" x14ac:dyDescent="0.3">
      <c r="A1045" s="641" t="s">
        <v>31</v>
      </c>
      <c r="B1045" s="197"/>
      <c r="C1045" s="198"/>
      <c r="D1045" s="198"/>
      <c r="E1045" s="153"/>
      <c r="F1045" s="199"/>
      <c r="G1045" s="280"/>
      <c r="H1045" s="200"/>
      <c r="I1045" s="834"/>
      <c r="J1045" s="201"/>
    </row>
    <row r="1046" spans="1:10" x14ac:dyDescent="0.25">
      <c r="A1046" s="625" t="s">
        <v>25</v>
      </c>
      <c r="B1046" s="144"/>
      <c r="C1046" s="139"/>
      <c r="D1046" s="139"/>
      <c r="E1046" s="142">
        <f>SUMIF(F988:F1025,"Food",E988:E1025)</f>
        <v>0</v>
      </c>
      <c r="F1046" s="140"/>
      <c r="G1046" s="138"/>
      <c r="H1046" s="141"/>
      <c r="I1046" s="831"/>
      <c r="J1046" s="166"/>
    </row>
    <row r="1047" spans="1:10" x14ac:dyDescent="0.25">
      <c r="A1047" s="626" t="s">
        <v>28</v>
      </c>
      <c r="B1047" s="140"/>
      <c r="C1047" s="139"/>
      <c r="D1047" s="139"/>
      <c r="E1047" s="142">
        <f>SUMIF(F988:F1025,"Utilities",E988:E1025)</f>
        <v>0</v>
      </c>
      <c r="F1047" s="140"/>
      <c r="G1047" s="138"/>
      <c r="H1047" s="141"/>
      <c r="I1047" s="831"/>
      <c r="J1047" s="166"/>
    </row>
    <row r="1048" spans="1:10" x14ac:dyDescent="0.25">
      <c r="A1048" s="626" t="s">
        <v>56</v>
      </c>
      <c r="B1048" s="140"/>
      <c r="C1048" s="139"/>
      <c r="D1048" s="139"/>
      <c r="E1048" s="142">
        <f>SUMIF(F988:F1025,"Shelter / Rent",E988:E1025)</f>
        <v>0</v>
      </c>
      <c r="F1048" s="140"/>
      <c r="G1048" s="138"/>
      <c r="H1048" s="141"/>
      <c r="I1048" s="831"/>
      <c r="J1048" s="166"/>
    </row>
    <row r="1049" spans="1:10" x14ac:dyDescent="0.25">
      <c r="A1049" s="625" t="s">
        <v>26</v>
      </c>
      <c r="B1049" s="144"/>
      <c r="C1049" s="139"/>
      <c r="D1049" s="139"/>
      <c r="E1049" s="142">
        <f>SUMIF(F988:F1025,"Medical",E988:E1025)</f>
        <v>0</v>
      </c>
      <c r="F1049" s="140"/>
      <c r="G1049" s="138"/>
      <c r="H1049" s="141"/>
      <c r="I1049" s="831"/>
      <c r="J1049" s="166"/>
    </row>
    <row r="1050" spans="1:10" ht="19.5" thickBot="1" x14ac:dyDescent="0.3">
      <c r="A1050" s="625" t="s">
        <v>27</v>
      </c>
      <c r="B1050" s="144"/>
      <c r="C1050" s="139"/>
      <c r="D1050" s="139"/>
      <c r="E1050" s="150">
        <f>SUMIF(F1018:F1044,"Other Services",E1018:E1044)</f>
        <v>0</v>
      </c>
      <c r="F1050" s="140"/>
      <c r="G1050" s="138"/>
      <c r="H1050" s="141"/>
      <c r="I1050" s="831"/>
      <c r="J1050" s="166"/>
    </row>
    <row r="1051" spans="1:10" ht="19.5" customHeight="1" thickBot="1" x14ac:dyDescent="0.35">
      <c r="A1051" s="331" t="s">
        <v>33</v>
      </c>
      <c r="B1051" s="144"/>
      <c r="C1051" s="139"/>
      <c r="D1051" s="151"/>
      <c r="E1051" s="19">
        <f>SUM(E1046:E1050)</f>
        <v>0</v>
      </c>
      <c r="F1051" s="152"/>
      <c r="G1051" s="138"/>
      <c r="H1051" s="141"/>
      <c r="I1051" s="831"/>
      <c r="J1051" s="166"/>
    </row>
    <row r="1052" spans="1:10" x14ac:dyDescent="0.25">
      <c r="A1052" s="145"/>
      <c r="B1052" s="138"/>
      <c r="C1052" s="139"/>
      <c r="D1052" s="139"/>
      <c r="E1052" s="153"/>
      <c r="F1052" s="140"/>
      <c r="G1052" s="138"/>
      <c r="H1052" s="141"/>
      <c r="I1052" s="831"/>
      <c r="J1052" s="166"/>
    </row>
    <row r="1053" spans="1:10" x14ac:dyDescent="0.3">
      <c r="A1053" s="624" t="s">
        <v>32</v>
      </c>
      <c r="B1053" s="144"/>
      <c r="C1053" s="139"/>
      <c r="D1053" s="139"/>
      <c r="E1053" s="142"/>
      <c r="F1053" s="140"/>
      <c r="G1053" s="138"/>
      <c r="H1053" s="141"/>
      <c r="I1053" s="831"/>
      <c r="J1053" s="166"/>
    </row>
    <row r="1054" spans="1:10" x14ac:dyDescent="0.25">
      <c r="A1054" s="625" t="s">
        <v>25</v>
      </c>
      <c r="B1054" s="144"/>
      <c r="C1054" s="139"/>
      <c r="D1054" s="139"/>
      <c r="E1054" s="142">
        <f>SUMIF(F988:F1025,"Food - Parish",E988:E1025)</f>
        <v>0</v>
      </c>
      <c r="F1054" s="140"/>
      <c r="G1054" s="138"/>
      <c r="H1054" s="141"/>
      <c r="I1054" s="831"/>
      <c r="J1054" s="166"/>
    </row>
    <row r="1055" spans="1:10" x14ac:dyDescent="0.25">
      <c r="A1055" s="626" t="s">
        <v>28</v>
      </c>
      <c r="B1055" s="140"/>
      <c r="C1055" s="139"/>
      <c r="D1055" s="139"/>
      <c r="E1055" s="142">
        <f>SUMIF(F988:F1025,"Utilities-Parish",E988:E1025)</f>
        <v>0</v>
      </c>
      <c r="F1055" s="140"/>
      <c r="G1055" s="138"/>
      <c r="H1055" s="141"/>
      <c r="I1055" s="831"/>
      <c r="J1055" s="166"/>
    </row>
    <row r="1056" spans="1:10" x14ac:dyDescent="0.25">
      <c r="A1056" s="626" t="s">
        <v>56</v>
      </c>
      <c r="B1056" s="140"/>
      <c r="C1056" s="139"/>
      <c r="D1056" s="139"/>
      <c r="E1056" s="142">
        <f>SUMIF(F988:F1025,"Shelter / Rent-Parish",E988:E1025)</f>
        <v>0</v>
      </c>
      <c r="F1056" s="140"/>
      <c r="G1056" s="138"/>
      <c r="H1056" s="141"/>
      <c r="I1056" s="831"/>
      <c r="J1056" s="166"/>
    </row>
    <row r="1057" spans="1:10" x14ac:dyDescent="0.25">
      <c r="A1057" s="625" t="s">
        <v>26</v>
      </c>
      <c r="B1057" s="144"/>
      <c r="C1057" s="139"/>
      <c r="D1057" s="139"/>
      <c r="E1057" s="142">
        <f>SUMIF(F988:F1025,"Medical-Parish",E988:E1025)</f>
        <v>0</v>
      </c>
      <c r="F1057" s="140"/>
      <c r="G1057" s="138"/>
      <c r="H1057" s="141"/>
      <c r="I1057" s="831"/>
      <c r="J1057" s="166"/>
    </row>
    <row r="1058" spans="1:10" ht="19.5" thickBot="1" x14ac:dyDescent="0.3">
      <c r="A1058" s="625" t="s">
        <v>27</v>
      </c>
      <c r="B1058" s="144"/>
      <c r="C1058" s="139"/>
      <c r="D1058" s="139"/>
      <c r="E1058" s="150">
        <f>SUMIF(F988:F1025,"Other Services-Parish",E988:E1025)</f>
        <v>0</v>
      </c>
      <c r="F1058" s="140"/>
      <c r="G1058" s="138"/>
      <c r="H1058" s="141"/>
      <c r="I1058" s="831"/>
      <c r="J1058" s="166"/>
    </row>
    <row r="1059" spans="1:10" ht="19.5" thickBot="1" x14ac:dyDescent="0.35">
      <c r="A1059" s="330" t="s">
        <v>34</v>
      </c>
      <c r="B1059" s="144"/>
      <c r="C1059" s="139"/>
      <c r="D1059" s="151"/>
      <c r="E1059" s="19">
        <f>SUM(E1054:E1058)</f>
        <v>0</v>
      </c>
      <c r="F1059" s="152"/>
      <c r="G1059" s="138"/>
      <c r="H1059" s="141"/>
      <c r="I1059" s="831"/>
      <c r="J1059" s="166"/>
    </row>
    <row r="1060" spans="1:10" x14ac:dyDescent="0.25">
      <c r="A1060" s="146"/>
      <c r="B1060" s="129"/>
      <c r="C1060" s="139"/>
      <c r="D1060" s="139"/>
      <c r="E1060" s="153"/>
      <c r="F1060" s="140"/>
      <c r="G1060" s="138"/>
      <c r="H1060" s="141"/>
      <c r="I1060" s="831"/>
      <c r="J1060" s="166"/>
    </row>
    <row r="1061" spans="1:10" x14ac:dyDescent="0.3">
      <c r="A1061" s="228" t="s">
        <v>372</v>
      </c>
      <c r="B1061" s="147"/>
      <c r="C1061" s="139"/>
      <c r="D1061" s="139"/>
      <c r="E1061" s="142"/>
      <c r="F1061" s="140"/>
      <c r="G1061" s="138"/>
      <c r="H1061" s="141"/>
      <c r="I1061" s="831"/>
      <c r="J1061" s="166"/>
    </row>
    <row r="1062" spans="1:10" x14ac:dyDescent="0.25">
      <c r="A1062" s="518" t="s">
        <v>392</v>
      </c>
      <c r="B1062" s="148"/>
      <c r="C1062" s="139"/>
      <c r="D1062" s="139"/>
      <c r="E1062" s="142">
        <f>SUMIF(F988:F1039,"Operating Expenses - Pantry Supplies",E988:E1039)</f>
        <v>0</v>
      </c>
      <c r="F1062" s="152"/>
      <c r="G1062" s="138"/>
      <c r="H1062" s="141"/>
      <c r="I1062" s="831"/>
      <c r="J1062" s="166"/>
    </row>
    <row r="1063" spans="1:10" x14ac:dyDescent="0.25">
      <c r="A1063" s="518" t="s">
        <v>389</v>
      </c>
      <c r="B1063" s="148"/>
      <c r="C1063" s="139"/>
      <c r="D1063" s="139"/>
      <c r="E1063" s="142">
        <f>SUMIF(F988:F1039,"Operating Expenses - Professional Fees",E988:E1039)</f>
        <v>0</v>
      </c>
      <c r="F1063" s="152"/>
      <c r="G1063" s="138"/>
      <c r="H1063" s="141"/>
      <c r="I1063" s="831"/>
      <c r="J1063" s="166"/>
    </row>
    <row r="1064" spans="1:10" ht="32.25" customHeight="1" x14ac:dyDescent="0.25">
      <c r="A1064" s="518" t="s">
        <v>395</v>
      </c>
      <c r="B1064" s="148"/>
      <c r="C1064" s="139"/>
      <c r="D1064" s="139"/>
      <c r="E1064" s="142">
        <f>SUMIF(F988:F1039,"Operating Expenses - Rent, Utilities, and Maintenance",E988:E1039)</f>
        <v>0</v>
      </c>
      <c r="F1064" s="152"/>
      <c r="G1064" s="138"/>
      <c r="H1064" s="141"/>
      <c r="I1064" s="831"/>
      <c r="J1064" s="166"/>
    </row>
    <row r="1065" spans="1:10" ht="31.5" x14ac:dyDescent="0.25">
      <c r="A1065" s="518" t="s">
        <v>391</v>
      </c>
      <c r="B1065" s="148"/>
      <c r="C1065" s="139"/>
      <c r="D1065" s="139"/>
      <c r="E1065" s="142">
        <f>SUMIF(F988:F1039,"Operating Expenses - Printing, Publications, postage, and shipping",E988:E1039)</f>
        <v>0</v>
      </c>
      <c r="F1065" s="152"/>
      <c r="G1065" s="138"/>
      <c r="H1065" s="141"/>
      <c r="I1065" s="831"/>
      <c r="J1065" s="166"/>
    </row>
    <row r="1066" spans="1:10" ht="31.5" x14ac:dyDescent="0.25">
      <c r="A1066" s="628" t="s">
        <v>36</v>
      </c>
      <c r="B1066" s="148"/>
      <c r="C1066" s="139"/>
      <c r="D1066" s="139"/>
      <c r="E1066" s="142">
        <f>SUMIF(F988:F1039,"Operating Expenses (Fundraising / Special Events)",E988:E1039)</f>
        <v>0</v>
      </c>
      <c r="F1066" s="152"/>
      <c r="G1066" s="138"/>
      <c r="H1066" s="141"/>
      <c r="I1066" s="831"/>
      <c r="J1066" s="166"/>
    </row>
    <row r="1067" spans="1:10" ht="19.5" thickBot="1" x14ac:dyDescent="0.3">
      <c r="A1067" s="628" t="s">
        <v>37</v>
      </c>
      <c r="B1067" s="148"/>
      <c r="C1067" s="139"/>
      <c r="D1067" s="139"/>
      <c r="E1067" s="985">
        <f>SUMIF(F988:F1039,"Operating Expenses (Other)",E988:E1039)</f>
        <v>0</v>
      </c>
      <c r="F1067" s="152"/>
      <c r="G1067" s="138"/>
      <c r="H1067" s="141"/>
      <c r="I1067" s="831"/>
      <c r="J1067" s="166"/>
    </row>
    <row r="1068" spans="1:10" ht="19.5" thickBot="1" x14ac:dyDescent="0.3">
      <c r="A1068" s="329" t="s">
        <v>38</v>
      </c>
      <c r="B1068" s="147"/>
      <c r="C1068" s="139"/>
      <c r="D1068" s="151"/>
      <c r="E1068" s="19">
        <f>SUM(E1062:E1067)</f>
        <v>0</v>
      </c>
      <c r="F1068" s="152"/>
      <c r="G1068" s="138"/>
      <c r="H1068" s="141"/>
      <c r="I1068" s="831"/>
      <c r="J1068" s="166"/>
    </row>
    <row r="1069" spans="1:10" x14ac:dyDescent="0.25">
      <c r="A1069" s="329"/>
      <c r="B1069" s="147"/>
      <c r="C1069" s="139"/>
      <c r="D1069" s="151"/>
      <c r="E1069" s="317"/>
      <c r="F1069" s="152"/>
      <c r="G1069" s="138"/>
      <c r="H1069" s="141"/>
      <c r="I1069" s="831"/>
      <c r="J1069" s="166"/>
    </row>
    <row r="1070" spans="1:10" x14ac:dyDescent="0.25">
      <c r="A1070" s="329" t="s">
        <v>126</v>
      </c>
      <c r="B1070" s="147"/>
      <c r="C1070" s="139"/>
      <c r="D1070" s="151"/>
      <c r="E1070" s="202"/>
      <c r="F1070" s="152"/>
      <c r="G1070" s="138"/>
      <c r="H1070" s="141"/>
      <c r="I1070" s="831"/>
      <c r="J1070" s="166"/>
    </row>
    <row r="1071" spans="1:10" x14ac:dyDescent="0.25">
      <c r="A1071" s="489" t="s">
        <v>333</v>
      </c>
      <c r="B1071" s="147"/>
      <c r="C1071" s="139"/>
      <c r="D1071" s="151"/>
      <c r="E1071" s="491">
        <f>SUMIF(F986:F1023, "Baby Closet - Supplies",E986:E1023)</f>
        <v>0</v>
      </c>
      <c r="F1071" s="152"/>
      <c r="G1071" s="138"/>
      <c r="H1071" s="141"/>
      <c r="I1071" s="831"/>
      <c r="J1071" s="166"/>
    </row>
    <row r="1072" spans="1:10" ht="19.5" thickBot="1" x14ac:dyDescent="0.3">
      <c r="A1072" s="489" t="s">
        <v>335</v>
      </c>
      <c r="B1072" s="147"/>
      <c r="C1072" s="139"/>
      <c r="D1072" s="151"/>
      <c r="E1072" s="493">
        <f>SUMIF(F987:F1024, "Baby Closet - Assistance",E987:E1024)</f>
        <v>0</v>
      </c>
      <c r="F1072" s="152"/>
      <c r="G1072" s="138"/>
      <c r="H1072" s="141"/>
      <c r="I1072" s="831"/>
      <c r="J1072" s="166"/>
    </row>
    <row r="1073" spans="1:11" ht="19.5" thickBot="1" x14ac:dyDescent="0.3">
      <c r="A1073" s="327" t="s">
        <v>127</v>
      </c>
      <c r="B1073" s="208"/>
      <c r="C1073" s="314"/>
      <c r="D1073" s="315"/>
      <c r="E1073" s="19">
        <f>SUM(E1071:E1072)</f>
        <v>0</v>
      </c>
      <c r="F1073" s="140"/>
      <c r="G1073" s="138"/>
      <c r="H1073" s="141"/>
      <c r="I1073" s="831"/>
      <c r="J1073" s="166"/>
    </row>
    <row r="1074" spans="1:11" ht="19.5" thickBot="1" x14ac:dyDescent="0.3">
      <c r="A1074" s="149"/>
      <c r="B1074" s="147"/>
      <c r="C1074" s="139"/>
      <c r="D1074" s="139"/>
      <c r="E1074" s="202"/>
      <c r="F1074" s="140"/>
      <c r="G1074" s="138"/>
      <c r="H1074" s="141"/>
      <c r="I1074" s="831"/>
      <c r="J1074" s="166"/>
    </row>
    <row r="1075" spans="1:11" ht="19.5" thickBot="1" x14ac:dyDescent="0.3">
      <c r="A1075" s="328" t="s">
        <v>73</v>
      </c>
      <c r="B1075" s="138"/>
      <c r="C1075" s="139"/>
      <c r="D1075" s="151"/>
      <c r="E1075" s="19">
        <f>E1051+E1059+E1068</f>
        <v>0</v>
      </c>
      <c r="F1075" s="152"/>
      <c r="G1075" s="138"/>
      <c r="H1075" s="141"/>
      <c r="I1075" s="831"/>
      <c r="J1075" s="167"/>
    </row>
    <row r="1076" spans="1:11" ht="19.5" thickBot="1" x14ac:dyDescent="0.3">
      <c r="A1076" s="784"/>
      <c r="B1076" s="785"/>
      <c r="C1076" s="314"/>
      <c r="D1076" s="314"/>
      <c r="E1076" s="786"/>
      <c r="F1076" s="757"/>
      <c r="G1076" s="785"/>
      <c r="H1076" s="320"/>
      <c r="I1076" s="832"/>
      <c r="J1076" s="321"/>
    </row>
    <row r="1077" spans="1:11" ht="19.5" thickBot="1" x14ac:dyDescent="0.3">
      <c r="A1077" s="1128" t="s">
        <v>630</v>
      </c>
      <c r="B1077" s="1129"/>
      <c r="C1077" s="1129"/>
      <c r="D1077" s="1129"/>
      <c r="E1077" s="1129"/>
      <c r="F1077" s="1129"/>
      <c r="G1077" s="1129"/>
      <c r="H1077" s="1129"/>
      <c r="I1077" s="1129"/>
      <c r="J1077" s="1129"/>
      <c r="K1077" s="1114"/>
    </row>
    <row r="1078" spans="1:11" ht="19.5" thickBot="1" x14ac:dyDescent="0.3">
      <c r="A1078" s="1162"/>
      <c r="B1078" s="1162"/>
      <c r="C1078" s="1162"/>
      <c r="D1078" s="1162"/>
      <c r="E1078" s="1162"/>
      <c r="F1078" s="1162"/>
      <c r="G1078" s="1162"/>
      <c r="H1078" s="1162"/>
      <c r="I1078" s="1162"/>
      <c r="J1078" s="1162"/>
      <c r="K1078" s="1162"/>
    </row>
    <row r="1079" spans="1:11" ht="19.5" thickBot="1" x14ac:dyDescent="0.3">
      <c r="A1079" s="1163" t="s">
        <v>639</v>
      </c>
      <c r="B1079" s="1164"/>
      <c r="C1079" s="1164"/>
      <c r="D1079" s="1164"/>
      <c r="E1079" s="1164"/>
      <c r="F1079" s="1164"/>
      <c r="G1079" s="1164"/>
      <c r="H1079" s="1164"/>
      <c r="I1079" s="1164"/>
      <c r="J1079" s="1164"/>
      <c r="K1079" s="1165"/>
    </row>
    <row r="1080" spans="1:11" ht="19.5" thickBot="1" x14ac:dyDescent="0.3">
      <c r="A1080" s="1166" t="s">
        <v>108</v>
      </c>
      <c r="B1080" s="1167"/>
      <c r="C1080" s="1167"/>
      <c r="D1080" s="1167"/>
      <c r="E1080" s="1167"/>
      <c r="F1080" s="1167"/>
      <c r="G1080" s="1167"/>
      <c r="H1080" s="1167"/>
      <c r="I1080" s="1167"/>
      <c r="J1080" s="1167"/>
      <c r="K1080" s="1183"/>
    </row>
    <row r="1081" spans="1:11" x14ac:dyDescent="0.25">
      <c r="A1081" s="592"/>
      <c r="B1081" s="587"/>
      <c r="C1081" s="198"/>
      <c r="D1081" s="198"/>
      <c r="E1081" s="594"/>
      <c r="F1081" s="199"/>
      <c r="G1081" s="199"/>
      <c r="H1081" s="588"/>
      <c r="I1081" s="829"/>
      <c r="J1081" s="201"/>
      <c r="K1081" s="335"/>
    </row>
    <row r="1082" spans="1:11" x14ac:dyDescent="0.25">
      <c r="A1082" s="595"/>
      <c r="B1082" s="576"/>
      <c r="C1082" s="139"/>
      <c r="D1082" s="139"/>
      <c r="E1082" s="491"/>
      <c r="F1082" s="140"/>
      <c r="G1082" s="140"/>
      <c r="H1082" s="578"/>
      <c r="I1082" s="820"/>
      <c r="J1082" s="166"/>
      <c r="K1082" s="170"/>
    </row>
    <row r="1083" spans="1:11" x14ac:dyDescent="0.25">
      <c r="A1083" s="595"/>
      <c r="B1083" s="576"/>
      <c r="C1083" s="139"/>
      <c r="D1083" s="583"/>
      <c r="E1083" s="491"/>
      <c r="F1083" s="140"/>
      <c r="G1083" s="140"/>
      <c r="H1083" s="578"/>
      <c r="I1083" s="820"/>
      <c r="J1083" s="166"/>
      <c r="K1083" s="131"/>
    </row>
    <row r="1084" spans="1:11" x14ac:dyDescent="0.25">
      <c r="A1084" s="595"/>
      <c r="B1084" s="576"/>
      <c r="C1084" s="139"/>
      <c r="D1084" s="583"/>
      <c r="E1084" s="491"/>
      <c r="F1084" s="140"/>
      <c r="G1084" s="140"/>
      <c r="H1084" s="578"/>
      <c r="I1084" s="820"/>
      <c r="J1084" s="166"/>
      <c r="K1084" s="131"/>
    </row>
    <row r="1085" spans="1:11" x14ac:dyDescent="0.25">
      <c r="A1085" s="595"/>
      <c r="B1085" s="576"/>
      <c r="C1085" s="139"/>
      <c r="D1085" s="583"/>
      <c r="E1085" s="491"/>
      <c r="F1085" s="140"/>
      <c r="G1085" s="140"/>
      <c r="H1085" s="578"/>
      <c r="I1085" s="820"/>
      <c r="J1085" s="166"/>
      <c r="K1085" s="131"/>
    </row>
    <row r="1086" spans="1:11" x14ac:dyDescent="0.25">
      <c r="A1086" s="595"/>
      <c r="B1086" s="576"/>
      <c r="C1086" s="139"/>
      <c r="D1086" s="583"/>
      <c r="E1086" s="491"/>
      <c r="F1086" s="140"/>
      <c r="G1086" s="140"/>
      <c r="H1086" s="578"/>
      <c r="I1086" s="820"/>
      <c r="J1086" s="166"/>
      <c r="K1086" s="131"/>
    </row>
    <row r="1087" spans="1:11" x14ac:dyDescent="0.25">
      <c r="A1087" s="595"/>
      <c r="B1087" s="576" t="s">
        <v>74</v>
      </c>
      <c r="C1087" s="139" t="s">
        <v>104</v>
      </c>
      <c r="D1087" s="583" t="s">
        <v>74</v>
      </c>
      <c r="E1087" s="491" t="s">
        <v>74</v>
      </c>
      <c r="F1087" s="140"/>
      <c r="G1087" s="140"/>
      <c r="H1087" s="578"/>
      <c r="I1087" s="820" t="s">
        <v>104</v>
      </c>
      <c r="J1087" s="166"/>
      <c r="K1087" s="131"/>
    </row>
    <row r="1088" spans="1:11" x14ac:dyDescent="0.25">
      <c r="A1088" s="595"/>
      <c r="B1088" s="576" t="s">
        <v>74</v>
      </c>
      <c r="C1088" s="139" t="s">
        <v>74</v>
      </c>
      <c r="D1088" s="139" t="s">
        <v>104</v>
      </c>
      <c r="E1088" s="491" t="s">
        <v>74</v>
      </c>
      <c r="F1088" s="140"/>
      <c r="G1088" s="140"/>
      <c r="H1088" s="578"/>
      <c r="I1088" s="820" t="s">
        <v>74</v>
      </c>
      <c r="J1088" s="166"/>
      <c r="K1088" s="131"/>
    </row>
    <row r="1089" spans="1:11" x14ac:dyDescent="0.25">
      <c r="A1089" s="595"/>
      <c r="B1089" s="576" t="s">
        <v>74</v>
      </c>
      <c r="C1089" s="139" t="s">
        <v>74</v>
      </c>
      <c r="D1089" s="139" t="s">
        <v>74</v>
      </c>
      <c r="E1089" s="491" t="s">
        <v>74</v>
      </c>
      <c r="F1089" s="140"/>
      <c r="G1089" s="140"/>
      <c r="H1089" s="578"/>
      <c r="I1089" s="820" t="s">
        <v>74</v>
      </c>
      <c r="J1089" s="166"/>
      <c r="K1089" s="131"/>
    </row>
    <row r="1090" spans="1:11" x14ac:dyDescent="0.25">
      <c r="A1090" s="595"/>
      <c r="B1090" s="576" t="s">
        <v>104</v>
      </c>
      <c r="C1090" s="139" t="s">
        <v>74</v>
      </c>
      <c r="D1090" s="139" t="s">
        <v>74</v>
      </c>
      <c r="E1090" s="491" t="s">
        <v>74</v>
      </c>
      <c r="F1090" s="140"/>
      <c r="G1090" s="140"/>
      <c r="H1090" s="578"/>
      <c r="I1090" s="820" t="s">
        <v>74</v>
      </c>
      <c r="J1090" s="166"/>
      <c r="K1090" s="131"/>
    </row>
    <row r="1091" spans="1:11" x14ac:dyDescent="0.25">
      <c r="A1091" s="596"/>
      <c r="B1091" s="576" t="s">
        <v>74</v>
      </c>
      <c r="C1091" s="139" t="s">
        <v>104</v>
      </c>
      <c r="D1091" s="583" t="s">
        <v>74</v>
      </c>
      <c r="E1091" s="491" t="s">
        <v>74</v>
      </c>
      <c r="F1091" s="140"/>
      <c r="G1091" s="140"/>
      <c r="H1091" s="578"/>
      <c r="I1091" s="820" t="s">
        <v>74</v>
      </c>
      <c r="J1091" s="166"/>
      <c r="K1091" s="131"/>
    </row>
    <row r="1092" spans="1:11" x14ac:dyDescent="0.25">
      <c r="A1092" s="596"/>
      <c r="B1092" s="576" t="s">
        <v>74</v>
      </c>
      <c r="C1092" s="139" t="s">
        <v>74</v>
      </c>
      <c r="D1092" s="139" t="s">
        <v>74</v>
      </c>
      <c r="E1092" s="491" t="s">
        <v>74</v>
      </c>
      <c r="F1092" s="140"/>
      <c r="G1092" s="140"/>
      <c r="H1092" s="578"/>
      <c r="I1092" s="820" t="s">
        <v>74</v>
      </c>
      <c r="J1092" s="166"/>
      <c r="K1092" s="131"/>
    </row>
    <row r="1093" spans="1:11" x14ac:dyDescent="0.25">
      <c r="A1093" s="596"/>
      <c r="B1093" s="576" t="s">
        <v>74</v>
      </c>
      <c r="C1093" s="139" t="s">
        <v>74</v>
      </c>
      <c r="D1093" s="139" t="s">
        <v>104</v>
      </c>
      <c r="E1093" s="491" t="s">
        <v>74</v>
      </c>
      <c r="F1093" s="140"/>
      <c r="G1093" s="140"/>
      <c r="H1093" s="578"/>
      <c r="I1093" s="820" t="s">
        <v>104</v>
      </c>
      <c r="J1093" s="166"/>
      <c r="K1093" s="131"/>
    </row>
    <row r="1094" spans="1:11" x14ac:dyDescent="0.25">
      <c r="A1094" s="596"/>
      <c r="B1094" s="576" t="s">
        <v>74</v>
      </c>
      <c r="C1094" s="139" t="s">
        <v>104</v>
      </c>
      <c r="D1094" s="139" t="s">
        <v>74</v>
      </c>
      <c r="E1094" s="491" t="s">
        <v>74</v>
      </c>
      <c r="F1094" s="140"/>
      <c r="G1094" s="140"/>
      <c r="H1094" s="578"/>
      <c r="I1094" s="820" t="s">
        <v>74</v>
      </c>
      <c r="J1094" s="166"/>
      <c r="K1094" s="131"/>
    </row>
    <row r="1095" spans="1:11" x14ac:dyDescent="0.25">
      <c r="A1095" s="596"/>
      <c r="B1095" s="576" t="s">
        <v>74</v>
      </c>
      <c r="C1095" s="139" t="s">
        <v>74</v>
      </c>
      <c r="D1095" s="583" t="s">
        <v>74</v>
      </c>
      <c r="E1095" s="491" t="s">
        <v>74</v>
      </c>
      <c r="F1095" s="140"/>
      <c r="G1095" s="140"/>
      <c r="H1095" s="578"/>
      <c r="I1095" s="820" t="s">
        <v>74</v>
      </c>
      <c r="J1095" s="166"/>
      <c r="K1095" s="131"/>
    </row>
    <row r="1096" spans="1:11" x14ac:dyDescent="0.25">
      <c r="A1096" s="596"/>
      <c r="B1096" s="576" t="s">
        <v>74</v>
      </c>
      <c r="C1096" s="139" t="s">
        <v>74</v>
      </c>
      <c r="D1096" s="139" t="s">
        <v>74</v>
      </c>
      <c r="E1096" s="491" t="s">
        <v>74</v>
      </c>
      <c r="F1096" s="140"/>
      <c r="G1096" s="140"/>
      <c r="H1096" s="578"/>
      <c r="I1096" s="820" t="s">
        <v>74</v>
      </c>
      <c r="J1096" s="166"/>
      <c r="K1096" s="131"/>
    </row>
    <row r="1097" spans="1:11" x14ac:dyDescent="0.25">
      <c r="A1097" s="596"/>
      <c r="B1097" s="576" t="s">
        <v>74</v>
      </c>
      <c r="C1097" s="139" t="s">
        <v>74</v>
      </c>
      <c r="D1097" s="139" t="s">
        <v>74</v>
      </c>
      <c r="E1097" s="491" t="s">
        <v>74</v>
      </c>
      <c r="F1097" s="140"/>
      <c r="G1097" s="140"/>
      <c r="H1097" s="578"/>
      <c r="I1097" s="820" t="s">
        <v>74</v>
      </c>
      <c r="J1097" s="166"/>
      <c r="K1097" s="131"/>
    </row>
    <row r="1098" spans="1:11" ht="19.5" thickBot="1" x14ac:dyDescent="0.3">
      <c r="A1098" s="596"/>
      <c r="B1098" s="585"/>
      <c r="C1098" s="314"/>
      <c r="D1098" s="637"/>
      <c r="E1098" s="492"/>
      <c r="F1098" s="757"/>
      <c r="G1098" s="314"/>
      <c r="H1098" s="579"/>
      <c r="I1098" s="821" t="s">
        <v>104</v>
      </c>
      <c r="J1098" s="321"/>
      <c r="K1098" s="279"/>
    </row>
    <row r="1099" spans="1:11" ht="19.5" thickBot="1" x14ac:dyDescent="0.35">
      <c r="A1099" s="178" t="s">
        <v>109</v>
      </c>
      <c r="B1099" s="188"/>
      <c r="C1099" s="185"/>
      <c r="D1099" s="190"/>
      <c r="E1099" s="81">
        <f>SUM(E1081:E1097)</f>
        <v>0</v>
      </c>
      <c r="F1099" s="756"/>
      <c r="G1099" s="185"/>
      <c r="H1099" s="186"/>
      <c r="I1099" s="839" t="s">
        <v>74</v>
      </c>
      <c r="J1099" s="164"/>
    </row>
    <row r="1100" spans="1:11" ht="19.5" thickBot="1" x14ac:dyDescent="0.3">
      <c r="A1100" s="189"/>
      <c r="B1100" s="187"/>
      <c r="C1100" s="185"/>
      <c r="D1100" s="185"/>
      <c r="E1100" s="191"/>
      <c r="F1100" s="755"/>
      <c r="G1100" s="185"/>
      <c r="H1100" s="186"/>
      <c r="I1100" s="839" t="s">
        <v>74</v>
      </c>
      <c r="J1100" s="164"/>
    </row>
    <row r="1101" spans="1:11" ht="19.5" thickBot="1" x14ac:dyDescent="0.3">
      <c r="A1101" s="1166" t="s">
        <v>123</v>
      </c>
      <c r="B1101" s="1167"/>
      <c r="C1101" s="1167"/>
      <c r="D1101" s="1167"/>
      <c r="E1101" s="1167"/>
      <c r="F1101" s="1167"/>
      <c r="G1101" s="1167"/>
      <c r="H1101" s="1167"/>
      <c r="I1101" s="1167"/>
      <c r="J1101" s="1167"/>
      <c r="K1101" s="1168"/>
    </row>
    <row r="1102" spans="1:11" x14ac:dyDescent="0.25">
      <c r="A1102" s="592"/>
      <c r="B1102" s="587"/>
      <c r="C1102" s="198"/>
      <c r="D1102" s="198"/>
      <c r="E1102" s="594"/>
      <c r="F1102" s="199"/>
      <c r="G1102" s="199"/>
      <c r="H1102" s="588"/>
      <c r="I1102" s="829"/>
      <c r="J1102" s="201"/>
      <c r="K1102" s="1021"/>
    </row>
    <row r="1103" spans="1:11" x14ac:dyDescent="0.25">
      <c r="A1103" s="595"/>
      <c r="B1103" s="576"/>
      <c r="C1103" s="139"/>
      <c r="D1103" s="139"/>
      <c r="E1103" s="491"/>
      <c r="F1103" s="140"/>
      <c r="G1103" s="140"/>
      <c r="H1103" s="578"/>
      <c r="I1103" s="820"/>
      <c r="J1103" s="166"/>
      <c r="K1103" s="607"/>
    </row>
    <row r="1104" spans="1:11" x14ac:dyDescent="0.25">
      <c r="A1104" s="595"/>
      <c r="B1104" s="576"/>
      <c r="C1104" s="139"/>
      <c r="D1104" s="139"/>
      <c r="E1104" s="491"/>
      <c r="F1104" s="140"/>
      <c r="G1104" s="140"/>
      <c r="H1104" s="578"/>
      <c r="I1104" s="820"/>
      <c r="J1104" s="166"/>
      <c r="K1104" s="661"/>
    </row>
    <row r="1105" spans="1:11" x14ac:dyDescent="0.25">
      <c r="A1105" s="595"/>
      <c r="B1105" s="576"/>
      <c r="C1105" s="139"/>
      <c r="D1105" s="139"/>
      <c r="E1105" s="491"/>
      <c r="F1105" s="140"/>
      <c r="G1105" s="140"/>
      <c r="H1105" s="578"/>
      <c r="I1105" s="820"/>
      <c r="J1105" s="166"/>
      <c r="K1105" s="607"/>
    </row>
    <row r="1106" spans="1:11" x14ac:dyDescent="0.25">
      <c r="A1106" s="595"/>
      <c r="B1106" s="576"/>
      <c r="C1106" s="139"/>
      <c r="D1106" s="583"/>
      <c r="E1106" s="491"/>
      <c r="F1106" s="140"/>
      <c r="G1106" s="140"/>
      <c r="H1106" s="578"/>
      <c r="I1106" s="820"/>
      <c r="J1106" s="166"/>
      <c r="K1106" s="607"/>
    </row>
    <row r="1107" spans="1:11" x14ac:dyDescent="0.25">
      <c r="A1107" s="595"/>
      <c r="B1107" s="576"/>
      <c r="C1107" s="139"/>
      <c r="D1107" s="139"/>
      <c r="E1107" s="491"/>
      <c r="F1107" s="140"/>
      <c r="G1107" s="140"/>
      <c r="H1107" s="578"/>
      <c r="I1107" s="820"/>
      <c r="J1107" s="166"/>
      <c r="K1107" s="607"/>
    </row>
    <row r="1108" spans="1:11" x14ac:dyDescent="0.25">
      <c r="A1108" s="595"/>
      <c r="B1108" s="576"/>
      <c r="C1108" s="139"/>
      <c r="D1108" s="139"/>
      <c r="E1108" s="491"/>
      <c r="F1108" s="140"/>
      <c r="G1108" s="140"/>
      <c r="H1108" s="578"/>
      <c r="I1108" s="820"/>
      <c r="J1108" s="166"/>
      <c r="K1108" s="607"/>
    </row>
    <row r="1109" spans="1:11" x14ac:dyDescent="0.25">
      <c r="A1109" s="595"/>
      <c r="B1109" s="576"/>
      <c r="C1109" s="139"/>
      <c r="D1109" s="583"/>
      <c r="E1109" s="491"/>
      <c r="F1109" s="140"/>
      <c r="G1109" s="140"/>
      <c r="H1109" s="578"/>
      <c r="I1109" s="820"/>
      <c r="J1109" s="166"/>
      <c r="K1109" s="607"/>
    </row>
    <row r="1110" spans="1:11" x14ac:dyDescent="0.25">
      <c r="A1110" s="595"/>
      <c r="B1110" s="576"/>
      <c r="C1110" s="139"/>
      <c r="D1110" s="583"/>
      <c r="E1110" s="491"/>
      <c r="F1110" s="140"/>
      <c r="G1110" s="140"/>
      <c r="H1110" s="578"/>
      <c r="I1110" s="820"/>
      <c r="J1110" s="166"/>
      <c r="K1110" s="607"/>
    </row>
    <row r="1111" spans="1:11" x14ac:dyDescent="0.25">
      <c r="A1111" s="595"/>
      <c r="B1111" s="576"/>
      <c r="C1111" s="139"/>
      <c r="D1111" s="583"/>
      <c r="E1111" s="491"/>
      <c r="F1111" s="140"/>
      <c r="G1111" s="140"/>
      <c r="H1111" s="578"/>
      <c r="I1111" s="820"/>
      <c r="J1111" s="166"/>
      <c r="K1111" s="607"/>
    </row>
    <row r="1112" spans="1:11" x14ac:dyDescent="0.25">
      <c r="A1112" s="595"/>
      <c r="B1112" s="576"/>
      <c r="C1112" s="139"/>
      <c r="D1112" s="583"/>
      <c r="E1112" s="491"/>
      <c r="F1112" s="757"/>
      <c r="G1112" s="140"/>
      <c r="H1112" s="578"/>
      <c r="I1112" s="820"/>
      <c r="J1112" s="166"/>
      <c r="K1112" s="607"/>
    </row>
    <row r="1113" spans="1:11" x14ac:dyDescent="0.25">
      <c r="A1113" s="595"/>
      <c r="B1113" s="576"/>
      <c r="C1113" s="139"/>
      <c r="D1113" s="139"/>
      <c r="E1113" s="491"/>
      <c r="F1113" s="140"/>
      <c r="G1113" s="140"/>
      <c r="H1113" s="578"/>
      <c r="I1113" s="820"/>
      <c r="J1113" s="166"/>
      <c r="K1113" s="607"/>
    </row>
    <row r="1114" spans="1:11" x14ac:dyDescent="0.25">
      <c r="A1114" s="596"/>
      <c r="B1114" s="576"/>
      <c r="C1114" s="139"/>
      <c r="D1114" s="139"/>
      <c r="E1114" s="492"/>
      <c r="F1114" s="140"/>
      <c r="G1114" s="140"/>
      <c r="H1114" s="578"/>
      <c r="I1114" s="820"/>
      <c r="J1114" s="166"/>
      <c r="K1114" s="607"/>
    </row>
    <row r="1115" spans="1:11" ht="56.25" customHeight="1" x14ac:dyDescent="0.25">
      <c r="A1115" s="596"/>
      <c r="B1115" s="576"/>
      <c r="C1115" s="139"/>
      <c r="D1115" s="139"/>
      <c r="E1115" s="492"/>
      <c r="F1115" s="140"/>
      <c r="G1115" s="140"/>
      <c r="H1115" s="578"/>
      <c r="I1115" s="820"/>
      <c r="J1115" s="166"/>
      <c r="K1115" s="607"/>
    </row>
    <row r="1116" spans="1:11" ht="51.75" customHeight="1" x14ac:dyDescent="0.25">
      <c r="A1116" s="596"/>
      <c r="B1116" s="576"/>
      <c r="C1116" s="139"/>
      <c r="D1116" s="139"/>
      <c r="E1116" s="492"/>
      <c r="F1116" s="140"/>
      <c r="G1116" s="140"/>
      <c r="H1116" s="578"/>
      <c r="I1116" s="820"/>
      <c r="J1116" s="166"/>
      <c r="K1116" s="607"/>
    </row>
    <row r="1117" spans="1:11" ht="19.5" thickBot="1" x14ac:dyDescent="0.3">
      <c r="A1117" s="596"/>
      <c r="B1117" s="576"/>
      <c r="C1117" s="139"/>
      <c r="D1117" s="139"/>
      <c r="E1117" s="492"/>
      <c r="F1117" s="140"/>
      <c r="G1117" s="139"/>
      <c r="H1117" s="578"/>
      <c r="I1117" s="820" t="s">
        <v>74</v>
      </c>
      <c r="J1117" s="166"/>
      <c r="K1117" s="623"/>
    </row>
    <row r="1118" spans="1:11" ht="19.5" thickBot="1" x14ac:dyDescent="0.35">
      <c r="A1118" s="193" t="s">
        <v>110</v>
      </c>
      <c r="B1118" s="192"/>
      <c r="C1118" s="138"/>
      <c r="D1118" s="151"/>
      <c r="E1118" s="194">
        <f>SUM(E1102:E1116)</f>
        <v>0</v>
      </c>
      <c r="F1118" s="78"/>
    </row>
    <row r="1119" spans="1:11" ht="19.5" thickBot="1" x14ac:dyDescent="0.3">
      <c r="A1119" s="189"/>
      <c r="B1119" s="184"/>
      <c r="C1119" s="185"/>
      <c r="D1119" s="185"/>
      <c r="E1119" s="191"/>
      <c r="F1119" s="755"/>
      <c r="G1119" s="185"/>
      <c r="H1119" s="186"/>
      <c r="I1119" s="826"/>
      <c r="J1119" s="164"/>
    </row>
    <row r="1120" spans="1:11" ht="19.5" thickBot="1" x14ac:dyDescent="0.3">
      <c r="A1120" s="1170" t="s">
        <v>124</v>
      </c>
      <c r="B1120" s="1171"/>
      <c r="C1120" s="1171"/>
      <c r="D1120" s="1171"/>
      <c r="E1120" s="1171"/>
      <c r="F1120" s="1171"/>
      <c r="G1120" s="1171"/>
      <c r="H1120" s="1171"/>
      <c r="I1120" s="1171"/>
      <c r="J1120" s="1172"/>
    </row>
    <row r="1121" spans="1:10" x14ac:dyDescent="0.25">
      <c r="A1121" s="638"/>
      <c r="B1121" s="587"/>
      <c r="C1121" s="588"/>
      <c r="D1121" s="198"/>
      <c r="E1121" s="639"/>
      <c r="F1121" s="323"/>
      <c r="G1121" s="198"/>
      <c r="H1121" s="588"/>
      <c r="I1121" s="829"/>
      <c r="J1121" s="640"/>
    </row>
    <row r="1122" spans="1:10" x14ac:dyDescent="0.25">
      <c r="A1122" s="638"/>
      <c r="B1122" s="587"/>
      <c r="C1122" s="588"/>
      <c r="D1122" s="198"/>
      <c r="E1122" s="639"/>
      <c r="F1122" s="323"/>
      <c r="G1122" s="198"/>
      <c r="H1122" s="588"/>
      <c r="I1122" s="829"/>
      <c r="J1122" s="640"/>
    </row>
    <row r="1123" spans="1:10" ht="19.5" thickBot="1" x14ac:dyDescent="0.3">
      <c r="A1123" s="649"/>
      <c r="B1123" s="587" t="s">
        <v>74</v>
      </c>
      <c r="C1123" s="588" t="s">
        <v>74</v>
      </c>
      <c r="D1123" s="198" t="s">
        <v>74</v>
      </c>
      <c r="E1123" s="639" t="s">
        <v>74</v>
      </c>
      <c r="F1123" s="152"/>
      <c r="G1123" s="139"/>
      <c r="H1123" s="578"/>
      <c r="I1123" s="820"/>
      <c r="J1123" s="650"/>
    </row>
    <row r="1124" spans="1:10" ht="19.5" thickBot="1" x14ac:dyDescent="0.35">
      <c r="A1124" s="207" t="s">
        <v>125</v>
      </c>
      <c r="B1124" s="291"/>
      <c r="C1124" s="303"/>
      <c r="D1124" s="151"/>
      <c r="E1124" s="194">
        <f>SUM(E1121:E1123)</f>
        <v>0</v>
      </c>
      <c r="F1124" s="78"/>
    </row>
    <row r="1125" spans="1:10" ht="19.5" thickBot="1" x14ac:dyDescent="0.3">
      <c r="A1125" s="651"/>
      <c r="B1125" s="585"/>
      <c r="C1125" s="580"/>
      <c r="D1125" s="315"/>
      <c r="E1125" s="656"/>
      <c r="F1125" s="152"/>
      <c r="G1125" s="139"/>
      <c r="H1125" s="578"/>
      <c r="I1125" s="820"/>
      <c r="J1125" s="166"/>
    </row>
    <row r="1126" spans="1:10" ht="19.5" thickBot="1" x14ac:dyDescent="0.35">
      <c r="A1126" s="418" t="s">
        <v>327</v>
      </c>
      <c r="B1126" s="419"/>
      <c r="C1126" s="420"/>
      <c r="D1126" s="315"/>
      <c r="E1126" s="680">
        <f>SUM(E1035)</f>
        <v>0</v>
      </c>
      <c r="F1126" s="78"/>
    </row>
    <row r="1127" spans="1:10" ht="19.5" thickBot="1" x14ac:dyDescent="0.35">
      <c r="A1127" s="292" t="s">
        <v>331</v>
      </c>
      <c r="B1127" s="304"/>
      <c r="C1127" s="305"/>
      <c r="D1127" s="289"/>
      <c r="E1127" s="679">
        <f>SUMIFS(E1081:E1098,K1081:K1098,"Not Paid")</f>
        <v>0</v>
      </c>
      <c r="F1127" s="78"/>
    </row>
    <row r="1128" spans="1:10" x14ac:dyDescent="0.25">
      <c r="A1128" s="966" t="s">
        <v>131</v>
      </c>
      <c r="B1128" s="967"/>
      <c r="C1128" s="967"/>
      <c r="D1128" s="988"/>
      <c r="E1128" s="967"/>
      <c r="F1128" s="967"/>
      <c r="G1128" s="967"/>
      <c r="H1128" s="967"/>
      <c r="I1128" s="967"/>
      <c r="J1128" s="968"/>
    </row>
    <row r="1129" spans="1:10" x14ac:dyDescent="0.25">
      <c r="A1129" s="592"/>
      <c r="B1129" s="593"/>
      <c r="C1129" s="198"/>
      <c r="D1129" s="198"/>
      <c r="E1129" s="594"/>
      <c r="F1129" s="199"/>
      <c r="G1129" s="198"/>
      <c r="H1129" s="588"/>
      <c r="I1129" s="829"/>
      <c r="J1129" s="201"/>
    </row>
    <row r="1130" spans="1:10" x14ac:dyDescent="0.25">
      <c r="A1130" s="595"/>
      <c r="B1130" s="577"/>
      <c r="C1130" s="139"/>
      <c r="D1130" s="139"/>
      <c r="E1130" s="491"/>
      <c r="F1130" s="140"/>
      <c r="G1130" s="139"/>
      <c r="H1130" s="578"/>
      <c r="I1130" s="820"/>
      <c r="J1130" s="166"/>
    </row>
    <row r="1131" spans="1:10" ht="19.5" thickBot="1" x14ac:dyDescent="0.3">
      <c r="A1131" s="596"/>
      <c r="B1131" s="577"/>
      <c r="C1131" s="139"/>
      <c r="D1131" s="139"/>
      <c r="E1131" s="492"/>
      <c r="F1131" s="140"/>
      <c r="G1131" s="139"/>
      <c r="H1131" s="578"/>
      <c r="I1131" s="820"/>
      <c r="J1131" s="166"/>
    </row>
    <row r="1132" spans="1:10" ht="19.5" thickBot="1" x14ac:dyDescent="0.3">
      <c r="A1132" s="196" t="s">
        <v>111</v>
      </c>
      <c r="B1132" s="195"/>
      <c r="D1132" s="77"/>
      <c r="E1132" s="81">
        <f>SUM(E1129:E1130)</f>
        <v>0</v>
      </c>
      <c r="F1132" s="78"/>
    </row>
    <row r="1133" spans="1:10" ht="19.5" thickBot="1" x14ac:dyDescent="0.3">
      <c r="A1133" s="189"/>
      <c r="E1133" s="191"/>
    </row>
    <row r="1134" spans="1:10" ht="19.5" thickBot="1" x14ac:dyDescent="0.3">
      <c r="A1134" s="196" t="s">
        <v>73</v>
      </c>
      <c r="B1134" s="195"/>
      <c r="D1134" s="77"/>
      <c r="E1134" s="81">
        <f>SUM(E1099+E1118+E1132)</f>
        <v>0</v>
      </c>
      <c r="F1134" s="78"/>
    </row>
    <row r="1135" spans="1:10" ht="19.5" thickBot="1" x14ac:dyDescent="0.3">
      <c r="A1135" s="189"/>
      <c r="B1135" s="184"/>
      <c r="C1135" s="185"/>
      <c r="D1135" s="185"/>
      <c r="E1135" s="191"/>
      <c r="F1135" s="755"/>
      <c r="G1135" s="185"/>
      <c r="H1135" s="186"/>
      <c r="I1135" s="826"/>
      <c r="J1135" s="164"/>
    </row>
    <row r="1136" spans="1:10" ht="19.5" thickBot="1" x14ac:dyDescent="0.3">
      <c r="A1136" s="1128" t="s">
        <v>112</v>
      </c>
      <c r="B1136" s="1129"/>
      <c r="C1136" s="1129"/>
      <c r="D1136" s="1129"/>
      <c r="E1136" s="1129"/>
      <c r="F1136" s="1129"/>
      <c r="G1136" s="1129"/>
      <c r="H1136" s="1129"/>
      <c r="I1136" s="1129"/>
      <c r="J1136" s="1114"/>
    </row>
    <row r="1137" spans="1:10" x14ac:dyDescent="0.3">
      <c r="A1137" s="641" t="s">
        <v>31</v>
      </c>
      <c r="B1137" s="197"/>
      <c r="C1137" s="198"/>
      <c r="D1137" s="198"/>
      <c r="E1137" s="153"/>
      <c r="F1137" s="199"/>
      <c r="G1137" s="280"/>
      <c r="H1137" s="200"/>
      <c r="I1137" s="834"/>
      <c r="J1137" s="201"/>
    </row>
    <row r="1138" spans="1:10" x14ac:dyDescent="0.25">
      <c r="A1138" s="625" t="s">
        <v>25</v>
      </c>
      <c r="B1138" s="144"/>
      <c r="C1138" s="139"/>
      <c r="D1138" s="139"/>
      <c r="E1138" s="142">
        <f>SUMIF(F1081:F1117,"Food",E1081:E1117)</f>
        <v>0</v>
      </c>
      <c r="F1138" s="140"/>
      <c r="G1138" s="138"/>
      <c r="H1138" s="141"/>
      <c r="I1138" s="831"/>
      <c r="J1138" s="166"/>
    </row>
    <row r="1139" spans="1:10" x14ac:dyDescent="0.25">
      <c r="A1139" s="626" t="s">
        <v>28</v>
      </c>
      <c r="B1139" s="140"/>
      <c r="C1139" s="139"/>
      <c r="D1139" s="139"/>
      <c r="E1139" s="142">
        <f>SUMIF(F1081:F1117,"Utilities",E1081:E1117)</f>
        <v>0</v>
      </c>
      <c r="F1139" s="140"/>
      <c r="G1139" s="138"/>
      <c r="H1139" s="141"/>
      <c r="I1139" s="831"/>
      <c r="J1139" s="166"/>
    </row>
    <row r="1140" spans="1:10" x14ac:dyDescent="0.25">
      <c r="A1140" s="626" t="s">
        <v>56</v>
      </c>
      <c r="B1140" s="140"/>
      <c r="C1140" s="139"/>
      <c r="D1140" s="139"/>
      <c r="E1140" s="142">
        <f>SUMIF(F1081:F1117,"Shelter / Rent",E1081:E1117)</f>
        <v>0</v>
      </c>
      <c r="F1140" s="140"/>
      <c r="G1140" s="138"/>
      <c r="H1140" s="141"/>
      <c r="I1140" s="831"/>
      <c r="J1140" s="166"/>
    </row>
    <row r="1141" spans="1:10" x14ac:dyDescent="0.25">
      <c r="A1141" s="625" t="s">
        <v>26</v>
      </c>
      <c r="B1141" s="144"/>
      <c r="C1141" s="139"/>
      <c r="D1141" s="139"/>
      <c r="E1141" s="142">
        <f>SUMIF(F1081:F1117,"Medical",E1081:E1117)</f>
        <v>0</v>
      </c>
      <c r="F1141" s="140"/>
      <c r="G1141" s="138"/>
      <c r="H1141" s="141"/>
      <c r="I1141" s="831"/>
      <c r="J1141" s="166"/>
    </row>
    <row r="1142" spans="1:10" ht="19.5" thickBot="1" x14ac:dyDescent="0.3">
      <c r="A1142" s="625" t="s">
        <v>27</v>
      </c>
      <c r="B1142" s="144"/>
      <c r="C1142" s="139"/>
      <c r="D1142" s="139"/>
      <c r="E1142" s="150">
        <f>SUMIF(F1081:F1117,"Other Services",E1081:E1117)</f>
        <v>0</v>
      </c>
      <c r="F1142" s="140"/>
      <c r="G1142" s="138"/>
      <c r="H1142" s="141"/>
      <c r="I1142" s="831"/>
      <c r="J1142" s="166"/>
    </row>
    <row r="1143" spans="1:10" ht="19.5" customHeight="1" thickBot="1" x14ac:dyDescent="0.35">
      <c r="A1143" s="331" t="s">
        <v>33</v>
      </c>
      <c r="B1143" s="144"/>
      <c r="C1143" s="139"/>
      <c r="D1143" s="151"/>
      <c r="E1143" s="19">
        <f>SUM(E1138:E1142)</f>
        <v>0</v>
      </c>
      <c r="F1143" s="152"/>
      <c r="G1143" s="138"/>
      <c r="H1143" s="141"/>
      <c r="I1143" s="831"/>
      <c r="J1143" s="166"/>
    </row>
    <row r="1144" spans="1:10" x14ac:dyDescent="0.25">
      <c r="A1144" s="145"/>
      <c r="B1144" s="138"/>
      <c r="C1144" s="139"/>
      <c r="D1144" s="139"/>
      <c r="E1144" s="153"/>
      <c r="F1144" s="140"/>
      <c r="G1144" s="138"/>
      <c r="H1144" s="141"/>
      <c r="I1144" s="831"/>
      <c r="J1144" s="166"/>
    </row>
    <row r="1145" spans="1:10" x14ac:dyDescent="0.3">
      <c r="A1145" s="624" t="s">
        <v>32</v>
      </c>
      <c r="B1145" s="144"/>
      <c r="C1145" s="139"/>
      <c r="D1145" s="139"/>
      <c r="E1145" s="142"/>
      <c r="F1145" s="140"/>
      <c r="G1145" s="138"/>
      <c r="H1145" s="141"/>
      <c r="I1145" s="831"/>
      <c r="J1145" s="166"/>
    </row>
    <row r="1146" spans="1:10" x14ac:dyDescent="0.25">
      <c r="A1146" s="625" t="s">
        <v>25</v>
      </c>
      <c r="B1146" s="144"/>
      <c r="C1146" s="139"/>
      <c r="D1146" s="139"/>
      <c r="E1146" s="142">
        <f>SUMIF(F1081:F1117,"Food - Parish",E1081:E1117)</f>
        <v>0</v>
      </c>
      <c r="F1146" s="140"/>
      <c r="G1146" s="138"/>
      <c r="H1146" s="141"/>
      <c r="I1146" s="831"/>
      <c r="J1146" s="166"/>
    </row>
    <row r="1147" spans="1:10" x14ac:dyDescent="0.25">
      <c r="A1147" s="626" t="s">
        <v>28</v>
      </c>
      <c r="B1147" s="140"/>
      <c r="C1147" s="139"/>
      <c r="D1147" s="139"/>
      <c r="E1147" s="142">
        <f>SUMIF(F1081:F1117,"Utilities-Parish",E1081:E1117)</f>
        <v>0</v>
      </c>
      <c r="F1147" s="140"/>
      <c r="G1147" s="138"/>
      <c r="H1147" s="141"/>
      <c r="I1147" s="831"/>
      <c r="J1147" s="166"/>
    </row>
    <row r="1148" spans="1:10" x14ac:dyDescent="0.25">
      <c r="A1148" s="626" t="s">
        <v>56</v>
      </c>
      <c r="B1148" s="140"/>
      <c r="C1148" s="139"/>
      <c r="D1148" s="139"/>
      <c r="E1148" s="142">
        <f>SUMIF(F1081:F1117,"Shelter / Rent-Parish",E1081:E1117)</f>
        <v>0</v>
      </c>
      <c r="F1148" s="140"/>
      <c r="G1148" s="138"/>
      <c r="H1148" s="141"/>
      <c r="I1148" s="831"/>
      <c r="J1148" s="166"/>
    </row>
    <row r="1149" spans="1:10" x14ac:dyDescent="0.25">
      <c r="A1149" s="625" t="s">
        <v>26</v>
      </c>
      <c r="B1149" s="144"/>
      <c r="C1149" s="139"/>
      <c r="D1149" s="139"/>
      <c r="E1149" s="142">
        <f>SUMIF(F1081:F1117,"Medical-Parish",E1081:E1117)</f>
        <v>0</v>
      </c>
      <c r="F1149" s="140"/>
      <c r="G1149" s="138"/>
      <c r="H1149" s="141"/>
      <c r="I1149" s="831"/>
      <c r="J1149" s="166"/>
    </row>
    <row r="1150" spans="1:10" ht="19.5" thickBot="1" x14ac:dyDescent="0.3">
      <c r="A1150" s="625" t="s">
        <v>27</v>
      </c>
      <c r="B1150" s="144"/>
      <c r="C1150" s="139"/>
      <c r="D1150" s="139"/>
      <c r="E1150" s="150">
        <f>SUMIF(F1081:F1117,"Other Services-Parish",E1081:E1117)</f>
        <v>0</v>
      </c>
      <c r="F1150" s="140"/>
      <c r="G1150" s="138"/>
      <c r="H1150" s="141"/>
      <c r="I1150" s="831"/>
      <c r="J1150" s="166"/>
    </row>
    <row r="1151" spans="1:10" ht="19.5" thickBot="1" x14ac:dyDescent="0.35">
      <c r="A1151" s="330" t="s">
        <v>34</v>
      </c>
      <c r="B1151" s="144"/>
      <c r="C1151" s="139"/>
      <c r="D1151" s="151"/>
      <c r="E1151" s="19">
        <f>SUM(E1146:E1150)</f>
        <v>0</v>
      </c>
      <c r="F1151" s="152"/>
      <c r="G1151" s="138"/>
      <c r="H1151" s="141"/>
      <c r="I1151" s="831"/>
      <c r="J1151" s="166"/>
    </row>
    <row r="1152" spans="1:10" x14ac:dyDescent="0.25">
      <c r="A1152" s="146"/>
      <c r="B1152" s="129"/>
      <c r="C1152" s="139"/>
      <c r="D1152" s="139"/>
      <c r="E1152" s="153"/>
      <c r="F1152" s="140"/>
      <c r="G1152" s="138"/>
      <c r="H1152" s="141"/>
      <c r="I1152" s="831"/>
      <c r="J1152" s="166"/>
    </row>
    <row r="1153" spans="1:10" x14ac:dyDescent="0.3">
      <c r="A1153" s="228" t="s">
        <v>372</v>
      </c>
      <c r="B1153" s="147"/>
      <c r="C1153" s="139"/>
      <c r="D1153" s="139"/>
      <c r="E1153" s="142"/>
      <c r="F1153" s="140"/>
      <c r="G1153" s="138"/>
      <c r="H1153" s="141"/>
      <c r="I1153" s="831"/>
      <c r="J1153" s="166"/>
    </row>
    <row r="1154" spans="1:10" x14ac:dyDescent="0.25">
      <c r="A1154" s="518" t="s">
        <v>392</v>
      </c>
      <c r="B1154" s="148"/>
      <c r="C1154" s="139"/>
      <c r="D1154" s="139"/>
      <c r="E1154" s="282">
        <f>SUMIF(F1081:F1116,"Operating Expenses - Pantry Supplies",E1081:E1116)</f>
        <v>0</v>
      </c>
      <c r="F1154" s="140"/>
      <c r="G1154" s="138"/>
      <c r="H1154" s="141"/>
      <c r="I1154" s="831"/>
      <c r="J1154" s="166"/>
    </row>
    <row r="1155" spans="1:10" x14ac:dyDescent="0.25">
      <c r="A1155" s="518" t="s">
        <v>389</v>
      </c>
      <c r="B1155" s="148"/>
      <c r="C1155" s="139"/>
      <c r="D1155" s="139"/>
      <c r="E1155" s="282">
        <f>SUMIF(F1081:F1116,"Operating Expenses - Professional Fees",E1081:E1116)</f>
        <v>0</v>
      </c>
      <c r="F1155" s="140"/>
      <c r="G1155" s="138"/>
      <c r="H1155" s="141"/>
      <c r="I1155" s="831"/>
      <c r="J1155" s="166"/>
    </row>
    <row r="1156" spans="1:10" ht="33" customHeight="1" x14ac:dyDescent="0.25">
      <c r="A1156" s="518" t="s">
        <v>395</v>
      </c>
      <c r="B1156" s="148"/>
      <c r="C1156" s="139"/>
      <c r="D1156" s="139"/>
      <c r="E1156" s="282">
        <f>SUMIF(F1081:F1116,"Operating Expenses - Rent, Utilities, and Maintenance",E1081:E1116)</f>
        <v>0</v>
      </c>
      <c r="F1156" s="140"/>
      <c r="G1156" s="138"/>
      <c r="H1156" s="141"/>
      <c r="I1156" s="831"/>
      <c r="J1156" s="166"/>
    </row>
    <row r="1157" spans="1:10" ht="31.5" x14ac:dyDescent="0.25">
      <c r="A1157" s="518" t="s">
        <v>391</v>
      </c>
      <c r="B1157" s="148"/>
      <c r="C1157" s="139"/>
      <c r="D1157" s="139"/>
      <c r="E1157" s="282">
        <f>SUMIF(F1081:F1131,"Operating Expenses - Printing, Publications, postage, and shipping",E1081:E1131)</f>
        <v>0</v>
      </c>
      <c r="F1157" s="140"/>
      <c r="G1157" s="138"/>
      <c r="H1157" s="141"/>
      <c r="I1157" s="831"/>
      <c r="J1157" s="166"/>
    </row>
    <row r="1158" spans="1:10" ht="31.5" x14ac:dyDescent="0.25">
      <c r="A1158" s="628" t="s">
        <v>36</v>
      </c>
      <c r="B1158" s="148"/>
      <c r="C1158" s="139"/>
      <c r="D1158" s="139"/>
      <c r="E1158" s="282">
        <f>SUMIF(F1081:F1131,"Operating Expenses (Fundraising / Special Events)",E1081:E1131)</f>
        <v>0</v>
      </c>
      <c r="F1158" s="140"/>
      <c r="G1158" s="138"/>
      <c r="H1158" s="141"/>
      <c r="I1158" s="831"/>
      <c r="J1158" s="166"/>
    </row>
    <row r="1159" spans="1:10" ht="19.5" thickBot="1" x14ac:dyDescent="0.3">
      <c r="A1159" s="628" t="s">
        <v>37</v>
      </c>
      <c r="B1159" s="148"/>
      <c r="C1159" s="139"/>
      <c r="D1159" s="139"/>
      <c r="E1159" s="287">
        <f>SUMIF(F1081:F1131,"Operating Expenses (Other)",E1081:E1131)</f>
        <v>0</v>
      </c>
      <c r="F1159" s="140"/>
      <c r="G1159" s="138"/>
      <c r="H1159" s="141"/>
      <c r="I1159" s="831"/>
      <c r="J1159" s="166"/>
    </row>
    <row r="1160" spans="1:10" ht="19.5" thickBot="1" x14ac:dyDescent="0.3">
      <c r="A1160" s="329" t="s">
        <v>38</v>
      </c>
      <c r="B1160" s="147"/>
      <c r="C1160" s="139"/>
      <c r="D1160" s="151"/>
      <c r="E1160" s="19">
        <f>SUM(E1154:E1159)</f>
        <v>0</v>
      </c>
      <c r="F1160" s="152"/>
      <c r="G1160" s="138"/>
      <c r="H1160" s="141"/>
      <c r="I1160" s="831"/>
      <c r="J1160" s="166"/>
    </row>
    <row r="1161" spans="1:10" x14ac:dyDescent="0.25">
      <c r="A1161" s="149"/>
      <c r="B1161" s="147"/>
      <c r="C1161" s="139"/>
      <c r="D1161" s="139"/>
      <c r="E1161" s="317"/>
      <c r="F1161" s="140"/>
      <c r="G1161" s="138"/>
      <c r="H1161" s="141"/>
      <c r="I1161" s="831"/>
      <c r="J1161" s="166"/>
    </row>
    <row r="1162" spans="1:10" x14ac:dyDescent="0.25">
      <c r="A1162" s="329" t="s">
        <v>126</v>
      </c>
      <c r="B1162" s="147"/>
      <c r="C1162" s="139"/>
      <c r="D1162" s="151"/>
      <c r="E1162" s="202"/>
      <c r="F1162" s="140"/>
      <c r="G1162" s="138"/>
      <c r="H1162" s="141"/>
      <c r="I1162" s="831"/>
      <c r="J1162" s="166"/>
    </row>
    <row r="1163" spans="1:10" x14ac:dyDescent="0.25">
      <c r="A1163" s="489" t="s">
        <v>333</v>
      </c>
      <c r="B1163" s="147"/>
      <c r="C1163" s="139"/>
      <c r="D1163" s="151"/>
      <c r="E1163" s="491">
        <f>SUMIF(F1081:F1117, "Baby Closet - Supplies",E1081:E1117)</f>
        <v>0</v>
      </c>
      <c r="F1163" s="152"/>
      <c r="G1163" s="138"/>
      <c r="H1163" s="141"/>
      <c r="I1163" s="831"/>
      <c r="J1163" s="166"/>
    </row>
    <row r="1164" spans="1:10" ht="19.5" thickBot="1" x14ac:dyDescent="0.3">
      <c r="A1164" s="489" t="s">
        <v>335</v>
      </c>
      <c r="B1164" s="147"/>
      <c r="C1164" s="139"/>
      <c r="D1164" s="151"/>
      <c r="E1164" s="492">
        <f>SUMIF(F1082:F1118, "Baby Closet - Assistance",E1082:E1118)</f>
        <v>0</v>
      </c>
      <c r="F1164" s="152"/>
      <c r="G1164" s="138"/>
      <c r="H1164" s="141"/>
      <c r="I1164" s="831"/>
      <c r="J1164" s="166"/>
    </row>
    <row r="1165" spans="1:10" ht="19.5" thickBot="1" x14ac:dyDescent="0.3">
      <c r="A1165" s="327" t="s">
        <v>127</v>
      </c>
      <c r="B1165" s="208"/>
      <c r="C1165" s="314"/>
      <c r="D1165" s="315"/>
      <c r="E1165" s="19">
        <f>SUM(E1163:E1164)</f>
        <v>0</v>
      </c>
      <c r="F1165" s="140"/>
      <c r="G1165" s="138"/>
      <c r="H1165" s="141"/>
      <c r="I1165" s="831"/>
      <c r="J1165" s="166"/>
    </row>
    <row r="1166" spans="1:10" ht="19.5" thickBot="1" x14ac:dyDescent="0.3">
      <c r="A1166" s="149"/>
      <c r="B1166" s="147"/>
      <c r="C1166" s="139"/>
      <c r="D1166" s="139"/>
      <c r="E1166" s="202"/>
      <c r="F1166" s="140"/>
      <c r="G1166" s="138"/>
      <c r="H1166" s="141"/>
      <c r="I1166" s="831"/>
      <c r="J1166" s="166"/>
    </row>
    <row r="1167" spans="1:10" ht="19.5" thickBot="1" x14ac:dyDescent="0.3">
      <c r="A1167" s="328" t="s">
        <v>73</v>
      </c>
      <c r="B1167" s="138"/>
      <c r="C1167" s="139"/>
      <c r="D1167" s="151"/>
      <c r="E1167" s="19">
        <f>E1143+E1151+E1160+E1165</f>
        <v>0</v>
      </c>
      <c r="F1167" s="152"/>
      <c r="G1167" s="138"/>
      <c r="H1167" s="141"/>
      <c r="I1167" s="831"/>
      <c r="J1167" s="167"/>
    </row>
    <row r="1168" spans="1:10" ht="19.5" thickBot="1" x14ac:dyDescent="0.3">
      <c r="A1168" s="784"/>
      <c r="B1168" s="785"/>
      <c r="C1168" s="314"/>
      <c r="D1168" s="314"/>
      <c r="E1168" s="786"/>
      <c r="F1168" s="757"/>
      <c r="G1168" s="785"/>
      <c r="H1168" s="320"/>
      <c r="I1168" s="832"/>
      <c r="J1168" s="321"/>
    </row>
    <row r="1169" spans="1:13" ht="19.5" thickBot="1" x14ac:dyDescent="0.3">
      <c r="A1169" s="1128" t="s">
        <v>631</v>
      </c>
      <c r="B1169" s="1129"/>
      <c r="C1169" s="1129"/>
      <c r="D1169" s="1129"/>
      <c r="E1169" s="1129"/>
      <c r="F1169" s="1129"/>
      <c r="G1169" s="1129"/>
      <c r="H1169" s="1129"/>
      <c r="I1169" s="1129"/>
      <c r="J1169" s="1114"/>
    </row>
    <row r="1170" spans="1:13" x14ac:dyDescent="0.25">
      <c r="A1170" s="563"/>
      <c r="B1170" s="564"/>
      <c r="C1170" s="565"/>
      <c r="D1170" s="565"/>
      <c r="E1170" s="564"/>
      <c r="F1170" s="759"/>
      <c r="G1170" s="564"/>
      <c r="H1170" s="564"/>
      <c r="I1170" s="564"/>
      <c r="J1170" s="566"/>
    </row>
    <row r="1171" spans="1:13" x14ac:dyDescent="0.25">
      <c r="A1171" s="567"/>
      <c r="B1171" s="568"/>
      <c r="C1171" s="569"/>
      <c r="D1171" s="569"/>
      <c r="E1171" s="570"/>
      <c r="F1171" s="760"/>
      <c r="G1171" s="569"/>
      <c r="H1171" s="571"/>
      <c r="I1171" s="842"/>
      <c r="J1171" s="572"/>
      <c r="K1171" s="573"/>
      <c r="L1171" s="752"/>
      <c r="M1171" s="574"/>
    </row>
    <row r="1172" spans="1:13" x14ac:dyDescent="0.25">
      <c r="A1172" s="567"/>
      <c r="B1172" s="568"/>
      <c r="C1172" s="569"/>
      <c r="D1172" s="569"/>
      <c r="E1172" s="570"/>
      <c r="F1172" s="760"/>
      <c r="G1172" s="569"/>
      <c r="H1172" s="571"/>
      <c r="I1172" s="842"/>
      <c r="J1172" s="572"/>
      <c r="K1172" s="573"/>
      <c r="L1172" s="752"/>
      <c r="M1172" s="574"/>
    </row>
    <row r="1173" spans="1:13" x14ac:dyDescent="0.25">
      <c r="A1173" s="567"/>
      <c r="B1173" s="568"/>
      <c r="C1173" s="569"/>
      <c r="D1173" s="569"/>
      <c r="E1173" s="570"/>
      <c r="F1173" s="760"/>
      <c r="G1173" s="569"/>
      <c r="H1173" s="571"/>
      <c r="I1173" s="842"/>
      <c r="J1173" s="572"/>
      <c r="K1173" s="573"/>
      <c r="L1173" s="752"/>
      <c r="M1173" s="574"/>
    </row>
    <row r="1174" spans="1:13" x14ac:dyDescent="0.25">
      <c r="A1174" s="567"/>
      <c r="B1174" s="568"/>
      <c r="C1174" s="569"/>
      <c r="D1174" s="569"/>
      <c r="E1174" s="570"/>
      <c r="F1174" s="760"/>
      <c r="G1174" s="569"/>
      <c r="H1174" s="571"/>
      <c r="I1174" s="842"/>
      <c r="J1174" s="572"/>
      <c r="K1174" s="573"/>
      <c r="L1174" s="752"/>
      <c r="M1174" s="574"/>
    </row>
    <row r="1175" spans="1:13" x14ac:dyDescent="0.25">
      <c r="A1175" s="567"/>
      <c r="B1175" s="568"/>
      <c r="C1175" s="569"/>
      <c r="D1175" s="569"/>
      <c r="E1175" s="570"/>
      <c r="F1175" s="760"/>
      <c r="G1175" s="569"/>
      <c r="H1175" s="571"/>
      <c r="I1175" s="842"/>
      <c r="J1175" s="572"/>
      <c r="K1175" s="573"/>
      <c r="L1175" s="752"/>
      <c r="M1175" s="574"/>
    </row>
    <row r="1176" spans="1:13" x14ac:dyDescent="0.25">
      <c r="A1176" s="567"/>
      <c r="B1176" s="568"/>
      <c r="C1176" s="569"/>
      <c r="D1176" s="569"/>
      <c r="E1176" s="570"/>
      <c r="F1176" s="760"/>
      <c r="G1176" s="569"/>
      <c r="H1176" s="571"/>
      <c r="I1176" s="842"/>
      <c r="J1176" s="572"/>
      <c r="K1176" s="573"/>
      <c r="L1176" s="752"/>
      <c r="M1176" s="574"/>
    </row>
    <row r="1177" spans="1:13" x14ac:dyDescent="0.25">
      <c r="A1177" s="567"/>
      <c r="B1177" s="568"/>
      <c r="C1177" s="569"/>
      <c r="D1177" s="569"/>
      <c r="E1177" s="570"/>
      <c r="F1177" s="760"/>
      <c r="G1177" s="569"/>
      <c r="H1177" s="571"/>
      <c r="I1177" s="842"/>
      <c r="J1177" s="572"/>
      <c r="K1177" s="573"/>
      <c r="L1177" s="752"/>
      <c r="M1177" s="574"/>
    </row>
    <row r="1178" spans="1:13" x14ac:dyDescent="0.25">
      <c r="A1178" s="567"/>
      <c r="B1178" s="568"/>
      <c r="C1178" s="569"/>
      <c r="D1178" s="569"/>
      <c r="E1178" s="570"/>
      <c r="F1178" s="760"/>
      <c r="G1178" s="569"/>
      <c r="H1178" s="571"/>
      <c r="I1178" s="842"/>
      <c r="J1178" s="572"/>
      <c r="K1178" s="573"/>
      <c r="L1178" s="752"/>
      <c r="M1178" s="574"/>
    </row>
    <row r="1179" spans="1:13" x14ac:dyDescent="0.25">
      <c r="A1179" s="567"/>
      <c r="B1179" s="568"/>
      <c r="C1179" s="569"/>
      <c r="D1179" s="569"/>
      <c r="E1179" s="570"/>
      <c r="F1179" s="760"/>
      <c r="G1179" s="569"/>
      <c r="H1179" s="571"/>
      <c r="I1179" s="842"/>
      <c r="J1179" s="572"/>
      <c r="K1179" s="573"/>
      <c r="L1179" s="752"/>
      <c r="M1179" s="574"/>
    </row>
    <row r="1180" spans="1:13" x14ac:dyDescent="0.25">
      <c r="A1180" s="567"/>
      <c r="B1180" s="568"/>
      <c r="C1180" s="569"/>
      <c r="D1180" s="569"/>
      <c r="E1180" s="570"/>
      <c r="F1180" s="760"/>
      <c r="G1180" s="569"/>
      <c r="H1180" s="571"/>
      <c r="I1180" s="842"/>
      <c r="J1180" s="572"/>
      <c r="K1180" s="573"/>
      <c r="L1180" s="752"/>
      <c r="M1180" s="574"/>
    </row>
    <row r="1181" spans="1:13" x14ac:dyDescent="0.25">
      <c r="A1181" s="567"/>
      <c r="B1181" s="568"/>
      <c r="C1181" s="569"/>
      <c r="D1181" s="569"/>
      <c r="E1181" s="570"/>
      <c r="F1181" s="760"/>
      <c r="G1181" s="569"/>
      <c r="H1181" s="571"/>
      <c r="I1181" s="842"/>
      <c r="J1181" s="572"/>
      <c r="K1181" s="573"/>
      <c r="L1181" s="752"/>
      <c r="M1181" s="574"/>
    </row>
    <row r="1182" spans="1:13" x14ac:dyDescent="0.25">
      <c r="A1182" s="567"/>
      <c r="B1182" s="568"/>
      <c r="C1182" s="569"/>
      <c r="D1182" s="569"/>
      <c r="E1182" s="570"/>
      <c r="F1182" s="760"/>
      <c r="G1182" s="569"/>
      <c r="H1182" s="571"/>
      <c r="I1182" s="842"/>
      <c r="J1182" s="572"/>
      <c r="K1182" s="573"/>
      <c r="L1182" s="752"/>
      <c r="M1182" s="574"/>
    </row>
    <row r="1183" spans="1:13" x14ac:dyDescent="0.25">
      <c r="A1183" s="567"/>
      <c r="B1183" s="568"/>
      <c r="C1183" s="569"/>
      <c r="D1183" s="569"/>
      <c r="E1183" s="570"/>
      <c r="F1183" s="760"/>
      <c r="G1183" s="569"/>
      <c r="H1183" s="571"/>
      <c r="I1183" s="842"/>
      <c r="J1183" s="572"/>
      <c r="K1183" s="573"/>
      <c r="L1183" s="752"/>
      <c r="M1183" s="574"/>
    </row>
    <row r="1184" spans="1:13" x14ac:dyDescent="0.25">
      <c r="A1184" s="567"/>
      <c r="B1184" s="568"/>
      <c r="C1184" s="569"/>
      <c r="D1184" s="569"/>
      <c r="E1184" s="570"/>
      <c r="F1184" s="760"/>
      <c r="G1184" s="569"/>
      <c r="H1184" s="571"/>
      <c r="I1184" s="842"/>
      <c r="J1184" s="572"/>
      <c r="K1184" s="573"/>
      <c r="L1184" s="752"/>
      <c r="M1184" s="574"/>
    </row>
    <row r="1185" spans="1:13" x14ac:dyDescent="0.25">
      <c r="A1185" s="567"/>
      <c r="B1185" s="568"/>
      <c r="C1185" s="569"/>
      <c r="D1185" s="569"/>
      <c r="E1185" s="570"/>
      <c r="F1185" s="760"/>
      <c r="G1185" s="569"/>
      <c r="H1185" s="571"/>
      <c r="I1185" s="842"/>
      <c r="J1185" s="572"/>
      <c r="K1185" s="573"/>
      <c r="L1185" s="752"/>
      <c r="M1185" s="574"/>
    </row>
    <row r="1186" spans="1:13" x14ac:dyDescent="0.25">
      <c r="A1186" s="567"/>
      <c r="B1186" s="568"/>
      <c r="C1186" s="569"/>
      <c r="D1186" s="569"/>
      <c r="E1186" s="570"/>
      <c r="F1186" s="760"/>
      <c r="G1186" s="569"/>
      <c r="H1186" s="571"/>
      <c r="I1186" s="842"/>
      <c r="J1186" s="572"/>
      <c r="K1186" s="573"/>
      <c r="L1186" s="752"/>
      <c r="M1186" s="574"/>
    </row>
    <row r="1187" spans="1:13" x14ac:dyDescent="0.25">
      <c r="A1187" s="567"/>
      <c r="B1187" s="568"/>
      <c r="C1187" s="569"/>
      <c r="D1187" s="569"/>
      <c r="E1187" s="570"/>
      <c r="F1187" s="760"/>
      <c r="G1187" s="569"/>
      <c r="H1187" s="571"/>
      <c r="I1187" s="842"/>
      <c r="J1187" s="572"/>
      <c r="K1187" s="573"/>
      <c r="L1187" s="752"/>
      <c r="M1187" s="574"/>
    </row>
    <row r="1188" spans="1:13" x14ac:dyDescent="0.25">
      <c r="A1188" s="567"/>
      <c r="B1188" s="568"/>
      <c r="C1188" s="569"/>
      <c r="D1188" s="569"/>
      <c r="E1188" s="570"/>
      <c r="F1188" s="760"/>
      <c r="G1188" s="569"/>
      <c r="H1188" s="571"/>
      <c r="I1188" s="842"/>
      <c r="J1188" s="572"/>
      <c r="K1188" s="573"/>
      <c r="L1188" s="752"/>
      <c r="M1188" s="574"/>
    </row>
    <row r="1189" spans="1:13" x14ac:dyDescent="0.25">
      <c r="A1189" s="567"/>
      <c r="B1189" s="568"/>
      <c r="C1189" s="569"/>
      <c r="D1189" s="569"/>
      <c r="E1189" s="570"/>
      <c r="F1189" s="760"/>
      <c r="G1189" s="569"/>
      <c r="H1189" s="571"/>
      <c r="I1189" s="842"/>
      <c r="J1189" s="572"/>
      <c r="K1189" s="573"/>
      <c r="L1189" s="752"/>
      <c r="M1189" s="574"/>
    </row>
    <row r="1190" spans="1:13" x14ac:dyDescent="0.25">
      <c r="A1190" s="567"/>
      <c r="B1190" s="568"/>
      <c r="C1190" s="569"/>
      <c r="D1190" s="569"/>
      <c r="E1190" s="570"/>
      <c r="F1190" s="760"/>
      <c r="G1190" s="569"/>
      <c r="H1190" s="571"/>
      <c r="I1190" s="842"/>
      <c r="J1190" s="572"/>
      <c r="K1190" s="573"/>
      <c r="L1190" s="752"/>
      <c r="M1190" s="574"/>
    </row>
    <row r="1191" spans="1:13" x14ac:dyDescent="0.25">
      <c r="A1191" s="567"/>
      <c r="B1191" s="568"/>
      <c r="C1191" s="569"/>
      <c r="D1191" s="569"/>
      <c r="E1191" s="570"/>
      <c r="F1191" s="760"/>
      <c r="G1191" s="569"/>
      <c r="H1191" s="571"/>
      <c r="I1191" s="842"/>
      <c r="J1191" s="572"/>
      <c r="K1191" s="573"/>
      <c r="L1191" s="752"/>
      <c r="M1191" s="574"/>
    </row>
    <row r="1192" spans="1:13" x14ac:dyDescent="0.25">
      <c r="A1192" s="567"/>
      <c r="B1192" s="568"/>
      <c r="C1192" s="569"/>
      <c r="D1192" s="569"/>
      <c r="E1192" s="570"/>
      <c r="F1192" s="760"/>
      <c r="G1192" s="569"/>
      <c r="H1192" s="571"/>
      <c r="I1192" s="842"/>
      <c r="J1192" s="572"/>
      <c r="K1192" s="573"/>
      <c r="L1192" s="752"/>
      <c r="M1192" s="574"/>
    </row>
    <row r="1193" spans="1:13" x14ac:dyDescent="0.25">
      <c r="A1193" s="567"/>
      <c r="B1193" s="568"/>
      <c r="C1193" s="569"/>
      <c r="D1193" s="569"/>
      <c r="E1193" s="570"/>
      <c r="F1193" s="760"/>
      <c r="G1193" s="569"/>
      <c r="H1193" s="571"/>
      <c r="I1193" s="842"/>
      <c r="J1193" s="572"/>
      <c r="K1193" s="573"/>
      <c r="L1193" s="752"/>
      <c r="M1193" s="574"/>
    </row>
    <row r="1194" spans="1:13" x14ac:dyDescent="0.25">
      <c r="A1194" s="567"/>
      <c r="B1194" s="568"/>
      <c r="C1194" s="569"/>
      <c r="D1194" s="569"/>
      <c r="E1194" s="570"/>
      <c r="F1194" s="760"/>
      <c r="G1194" s="569"/>
      <c r="H1194" s="571"/>
      <c r="I1194" s="842"/>
      <c r="J1194" s="572"/>
      <c r="K1194" s="573"/>
      <c r="L1194" s="752"/>
      <c r="M1194" s="574"/>
    </row>
    <row r="1195" spans="1:13" x14ac:dyDescent="0.25">
      <c r="A1195" s="567"/>
      <c r="B1195" s="568"/>
      <c r="C1195" s="569"/>
      <c r="D1195" s="569"/>
      <c r="E1195" s="570"/>
      <c r="F1195" s="760"/>
      <c r="G1195" s="569"/>
      <c r="H1195" s="571"/>
      <c r="I1195" s="842"/>
      <c r="J1195" s="572"/>
      <c r="K1195" s="573"/>
      <c r="L1195" s="752"/>
      <c r="M1195" s="574"/>
    </row>
    <row r="1196" spans="1:13" x14ac:dyDescent="0.25">
      <c r="A1196" s="567"/>
      <c r="B1196" s="568"/>
      <c r="C1196" s="569"/>
      <c r="D1196" s="569"/>
      <c r="E1196" s="570"/>
      <c r="F1196" s="760"/>
      <c r="G1196" s="569"/>
      <c r="H1196" s="571"/>
      <c r="I1196" s="842"/>
      <c r="J1196" s="572"/>
      <c r="K1196" s="573"/>
      <c r="L1196" s="752"/>
      <c r="M1196" s="574"/>
    </row>
    <row r="1197" spans="1:13" x14ac:dyDescent="0.25">
      <c r="A1197" s="567"/>
      <c r="B1197" s="568"/>
      <c r="C1197" s="569"/>
      <c r="D1197" s="569"/>
      <c r="E1197" s="570"/>
      <c r="F1197" s="760"/>
      <c r="G1197" s="569"/>
      <c r="H1197" s="571"/>
      <c r="I1197" s="842"/>
      <c r="J1197" s="572"/>
      <c r="K1197" s="573"/>
      <c r="L1197" s="752"/>
      <c r="M1197" s="574"/>
    </row>
    <row r="1198" spans="1:13" x14ac:dyDescent="0.25">
      <c r="A1198" s="567"/>
      <c r="B1198" s="568"/>
      <c r="C1198" s="569"/>
      <c r="D1198" s="569"/>
      <c r="E1198" s="570"/>
      <c r="F1198" s="760"/>
      <c r="G1198" s="569"/>
      <c r="H1198" s="571"/>
      <c r="I1198" s="842"/>
      <c r="J1198" s="572"/>
      <c r="K1198" s="573"/>
      <c r="L1198" s="752"/>
      <c r="M1198" s="574"/>
    </row>
    <row r="1199" spans="1:13" x14ac:dyDescent="0.25">
      <c r="A1199" s="567"/>
      <c r="B1199" s="568"/>
      <c r="C1199" s="569"/>
      <c r="D1199" s="569"/>
      <c r="E1199" s="570"/>
      <c r="F1199" s="760"/>
      <c r="G1199" s="569"/>
      <c r="H1199" s="571"/>
      <c r="I1199" s="842"/>
      <c r="J1199" s="572"/>
      <c r="K1199" s="573"/>
      <c r="L1199" s="752"/>
      <c r="M1199" s="574"/>
    </row>
    <row r="1200" spans="1:13" x14ac:dyDescent="0.25">
      <c r="A1200" s="567"/>
      <c r="B1200" s="568"/>
      <c r="C1200" s="569"/>
      <c r="D1200" s="569"/>
      <c r="E1200" s="570"/>
      <c r="F1200" s="760"/>
      <c r="G1200" s="569"/>
      <c r="H1200" s="571"/>
      <c r="I1200" s="842"/>
      <c r="J1200" s="572"/>
      <c r="K1200" s="573"/>
      <c r="L1200" s="752"/>
      <c r="M1200" s="574"/>
    </row>
    <row r="1201" spans="1:13" x14ac:dyDescent="0.25">
      <c r="A1201" s="567"/>
      <c r="B1201" s="568"/>
      <c r="C1201" s="569"/>
      <c r="D1201" s="569"/>
      <c r="E1201" s="570"/>
      <c r="F1201" s="760"/>
      <c r="G1201" s="569"/>
      <c r="H1201" s="571"/>
      <c r="I1201" s="842"/>
      <c r="J1201" s="572"/>
      <c r="K1201" s="573"/>
      <c r="L1201" s="752"/>
      <c r="M1201" s="574"/>
    </row>
    <row r="1202" spans="1:13" x14ac:dyDescent="0.25">
      <c r="A1202" s="567"/>
      <c r="B1202" s="568"/>
      <c r="C1202" s="569"/>
      <c r="D1202" s="569"/>
      <c r="E1202" s="570"/>
      <c r="F1202" s="760"/>
      <c r="G1202" s="569"/>
      <c r="H1202" s="571"/>
      <c r="I1202" s="842"/>
      <c r="J1202" s="572"/>
      <c r="K1202" s="573"/>
      <c r="L1202" s="752"/>
      <c r="M1202" s="574"/>
    </row>
    <row r="1203" spans="1:13" x14ac:dyDescent="0.25">
      <c r="A1203" s="567"/>
      <c r="B1203" s="568"/>
      <c r="C1203" s="569"/>
      <c r="D1203" s="569"/>
      <c r="E1203" s="570"/>
      <c r="F1203" s="760"/>
      <c r="G1203" s="569"/>
      <c r="H1203" s="571"/>
      <c r="I1203" s="842"/>
      <c r="J1203" s="572"/>
      <c r="K1203" s="573"/>
      <c r="L1203" s="752"/>
      <c r="M1203" s="574"/>
    </row>
    <row r="1204" spans="1:13" x14ac:dyDescent="0.25">
      <c r="A1204" s="567"/>
      <c r="B1204" s="568"/>
      <c r="C1204" s="569"/>
      <c r="D1204" s="569"/>
      <c r="E1204" s="570"/>
      <c r="F1204" s="760"/>
      <c r="G1204" s="569"/>
      <c r="H1204" s="571"/>
      <c r="I1204" s="842"/>
      <c r="J1204" s="572"/>
      <c r="K1204" s="573"/>
      <c r="L1204" s="752"/>
      <c r="M1204" s="574"/>
    </row>
    <row r="1205" spans="1:13" x14ac:dyDescent="0.25">
      <c r="A1205" s="567"/>
      <c r="B1205" s="568"/>
      <c r="C1205" s="569"/>
      <c r="D1205" s="569"/>
      <c r="E1205" s="570"/>
      <c r="F1205" s="760"/>
      <c r="G1205" s="569"/>
      <c r="H1205" s="571"/>
      <c r="I1205" s="842"/>
      <c r="J1205" s="572"/>
      <c r="K1205" s="573"/>
      <c r="L1205" s="752"/>
      <c r="M1205" s="574"/>
    </row>
    <row r="1206" spans="1:13" x14ac:dyDescent="0.25">
      <c r="A1206" s="567"/>
      <c r="B1206" s="568"/>
      <c r="C1206" s="569"/>
      <c r="D1206" s="569"/>
      <c r="E1206" s="570"/>
      <c r="F1206" s="760"/>
      <c r="G1206" s="569"/>
      <c r="H1206" s="571"/>
      <c r="I1206" s="842"/>
      <c r="J1206" s="572"/>
      <c r="K1206" s="573"/>
      <c r="L1206" s="752"/>
      <c r="M1206" s="574"/>
    </row>
    <row r="1207" spans="1:13" x14ac:dyDescent="0.25">
      <c r="A1207" s="567"/>
      <c r="B1207" s="568"/>
      <c r="C1207" s="569"/>
      <c r="D1207" s="569"/>
      <c r="E1207" s="570"/>
      <c r="F1207" s="760"/>
      <c r="G1207" s="569"/>
      <c r="H1207" s="571"/>
      <c r="I1207" s="842"/>
      <c r="J1207" s="572"/>
      <c r="K1207" s="573"/>
      <c r="L1207" s="752"/>
      <c r="M1207" s="574"/>
    </row>
    <row r="1208" spans="1:13" x14ac:dyDescent="0.25">
      <c r="A1208" s="567"/>
      <c r="B1208" s="568"/>
      <c r="C1208" s="569"/>
      <c r="D1208" s="569"/>
      <c r="E1208" s="570"/>
      <c r="F1208" s="760"/>
      <c r="G1208" s="569"/>
      <c r="H1208" s="571"/>
      <c r="I1208" s="842"/>
      <c r="J1208" s="572"/>
      <c r="K1208" s="573"/>
      <c r="L1208" s="752"/>
      <c r="M1208" s="574"/>
    </row>
    <row r="1209" spans="1:13" x14ac:dyDescent="0.25">
      <c r="A1209" s="567"/>
      <c r="B1209" s="568"/>
      <c r="C1209" s="569"/>
      <c r="D1209" s="569"/>
      <c r="E1209" s="570"/>
      <c r="F1209" s="760"/>
      <c r="G1209" s="569"/>
      <c r="H1209" s="571"/>
      <c r="I1209" s="842"/>
      <c r="J1209" s="572"/>
      <c r="K1209" s="573"/>
      <c r="L1209" s="752"/>
      <c r="M1209" s="574"/>
    </row>
    <row r="1210" spans="1:13" x14ac:dyDescent="0.25">
      <c r="A1210" s="567"/>
      <c r="B1210" s="568"/>
      <c r="C1210" s="569"/>
      <c r="D1210" s="569"/>
      <c r="E1210" s="570"/>
      <c r="F1210" s="760"/>
      <c r="G1210" s="569"/>
      <c r="H1210" s="571"/>
      <c r="I1210" s="842"/>
      <c r="J1210" s="572"/>
      <c r="K1210" s="573"/>
      <c r="L1210" s="752"/>
      <c r="M1210" s="574"/>
    </row>
    <row r="1211" spans="1:13" x14ac:dyDescent="0.25">
      <c r="A1211" s="567"/>
      <c r="B1211" s="568"/>
      <c r="C1211" s="569"/>
      <c r="D1211" s="569"/>
      <c r="E1211" s="570"/>
      <c r="F1211" s="760"/>
      <c r="G1211" s="569"/>
      <c r="H1211" s="571"/>
      <c r="I1211" s="842"/>
      <c r="J1211" s="572"/>
      <c r="K1211" s="573"/>
      <c r="L1211" s="752"/>
      <c r="M1211" s="574"/>
    </row>
    <row r="1212" spans="1:13" x14ac:dyDescent="0.25">
      <c r="A1212" s="567"/>
      <c r="B1212" s="568"/>
      <c r="C1212" s="569"/>
      <c r="D1212" s="569"/>
      <c r="E1212" s="570"/>
      <c r="F1212" s="760"/>
      <c r="G1212" s="569"/>
      <c r="H1212" s="571"/>
      <c r="I1212" s="842"/>
      <c r="J1212" s="572"/>
      <c r="K1212" s="573"/>
      <c r="L1212" s="752"/>
      <c r="M1212" s="574"/>
    </row>
    <row r="1213" spans="1:13" x14ac:dyDescent="0.25">
      <c r="A1213" s="567"/>
      <c r="B1213" s="568"/>
      <c r="C1213" s="569"/>
      <c r="D1213" s="569"/>
      <c r="E1213" s="570"/>
      <c r="F1213" s="760"/>
      <c r="G1213" s="569"/>
      <c r="H1213" s="571"/>
      <c r="I1213" s="842"/>
      <c r="J1213" s="572"/>
      <c r="K1213" s="573"/>
      <c r="L1213" s="752"/>
      <c r="M1213" s="574"/>
    </row>
    <row r="1214" spans="1:13" x14ac:dyDescent="0.25">
      <c r="A1214" s="567"/>
      <c r="B1214" s="568"/>
      <c r="C1214" s="569"/>
      <c r="D1214" s="569"/>
      <c r="E1214" s="570"/>
      <c r="F1214" s="760"/>
      <c r="G1214" s="569"/>
      <c r="H1214" s="571"/>
      <c r="I1214" s="842"/>
      <c r="J1214" s="572"/>
      <c r="K1214" s="573"/>
      <c r="L1214" s="752"/>
      <c r="M1214" s="574"/>
    </row>
    <row r="1215" spans="1:13" x14ac:dyDescent="0.25">
      <c r="A1215" s="567"/>
      <c r="B1215" s="568"/>
      <c r="C1215" s="569"/>
      <c r="D1215" s="569"/>
      <c r="E1215" s="570"/>
      <c r="F1215" s="760"/>
      <c r="G1215" s="569"/>
      <c r="H1215" s="571"/>
      <c r="I1215" s="842"/>
      <c r="J1215" s="572"/>
      <c r="K1215" s="573"/>
      <c r="L1215" s="752"/>
      <c r="M1215" s="574"/>
    </row>
    <row r="1216" spans="1:13" x14ac:dyDescent="0.25">
      <c r="A1216" s="567"/>
      <c r="B1216" s="568"/>
      <c r="C1216" s="569"/>
      <c r="D1216" s="569"/>
      <c r="E1216" s="570"/>
      <c r="F1216" s="760"/>
      <c r="G1216" s="569"/>
      <c r="H1216" s="571"/>
      <c r="I1216" s="842"/>
      <c r="J1216" s="572"/>
      <c r="K1216" s="573"/>
      <c r="L1216" s="752"/>
      <c r="M1216" s="574"/>
    </row>
    <row r="1217" spans="1:13" x14ac:dyDescent="0.25">
      <c r="A1217" s="567"/>
      <c r="B1217" s="568"/>
      <c r="C1217" s="569"/>
      <c r="D1217" s="569"/>
      <c r="E1217" s="570"/>
      <c r="F1217" s="760"/>
      <c r="G1217" s="569"/>
      <c r="H1217" s="571"/>
      <c r="I1217" s="842"/>
      <c r="J1217" s="572"/>
      <c r="K1217" s="573"/>
      <c r="L1217" s="752"/>
      <c r="M1217" s="574"/>
    </row>
    <row r="1218" spans="1:13" x14ac:dyDescent="0.25">
      <c r="A1218" s="567"/>
      <c r="B1218" s="568"/>
      <c r="C1218" s="569"/>
      <c r="D1218" s="569"/>
      <c r="E1218" s="570"/>
      <c r="F1218" s="760"/>
      <c r="G1218" s="569"/>
      <c r="H1218" s="571"/>
      <c r="I1218" s="842"/>
      <c r="J1218" s="572"/>
      <c r="K1218" s="573"/>
      <c r="L1218" s="752"/>
      <c r="M1218" s="574"/>
    </row>
    <row r="1219" spans="1:13" x14ac:dyDescent="0.25">
      <c r="A1219" s="567"/>
      <c r="B1219" s="568"/>
      <c r="C1219" s="569"/>
      <c r="D1219" s="569"/>
      <c r="E1219" s="570"/>
      <c r="F1219" s="760"/>
      <c r="G1219" s="569"/>
      <c r="H1219" s="571"/>
      <c r="I1219" s="842"/>
      <c r="J1219" s="572"/>
      <c r="K1219" s="573"/>
      <c r="L1219" s="752"/>
      <c r="M1219" s="574"/>
    </row>
    <row r="1220" spans="1:13" x14ac:dyDescent="0.25">
      <c r="A1220" s="567"/>
      <c r="B1220" s="568"/>
      <c r="C1220" s="569"/>
      <c r="D1220" s="569"/>
      <c r="E1220" s="570"/>
      <c r="F1220" s="760"/>
      <c r="G1220" s="569"/>
      <c r="H1220" s="571"/>
      <c r="I1220" s="842"/>
      <c r="J1220" s="572"/>
      <c r="K1220" s="573"/>
      <c r="L1220" s="752"/>
      <c r="M1220" s="574"/>
    </row>
    <row r="1221" spans="1:13" x14ac:dyDescent="0.25">
      <c r="A1221" s="567"/>
      <c r="B1221" s="568"/>
      <c r="C1221" s="569"/>
      <c r="D1221" s="569"/>
      <c r="E1221" s="570"/>
      <c r="F1221" s="760"/>
      <c r="G1221" s="569"/>
      <c r="H1221" s="571"/>
      <c r="I1221" s="842"/>
      <c r="J1221" s="572"/>
      <c r="K1221" s="573"/>
      <c r="L1221" s="752"/>
      <c r="M1221" s="574"/>
    </row>
    <row r="1222" spans="1:13" x14ac:dyDescent="0.25">
      <c r="A1222" s="567"/>
      <c r="B1222" s="568"/>
      <c r="C1222" s="569"/>
      <c r="D1222" s="569"/>
      <c r="E1222" s="570"/>
      <c r="F1222" s="760"/>
      <c r="G1222" s="569"/>
      <c r="H1222" s="571"/>
      <c r="I1222" s="842"/>
      <c r="J1222" s="572"/>
      <c r="K1222" s="573"/>
      <c r="L1222" s="752"/>
      <c r="M1222" s="574"/>
    </row>
    <row r="1223" spans="1:13" x14ac:dyDescent="0.25">
      <c r="A1223" s="567"/>
      <c r="B1223" s="568"/>
      <c r="C1223" s="569"/>
      <c r="D1223" s="569"/>
      <c r="E1223" s="570"/>
      <c r="F1223" s="760"/>
      <c r="G1223" s="569"/>
      <c r="H1223" s="571"/>
      <c r="I1223" s="842"/>
      <c r="J1223" s="572"/>
      <c r="K1223" s="573"/>
      <c r="L1223" s="752"/>
      <c r="M1223" s="574"/>
    </row>
    <row r="1224" spans="1:13" x14ac:dyDescent="0.25">
      <c r="A1224" s="567"/>
      <c r="B1224" s="568"/>
      <c r="C1224" s="569"/>
      <c r="D1224" s="569"/>
      <c r="E1224" s="570"/>
      <c r="F1224" s="760"/>
      <c r="G1224" s="569"/>
      <c r="H1224" s="571"/>
      <c r="I1224" s="842"/>
      <c r="J1224" s="572"/>
      <c r="K1224" s="573"/>
      <c r="L1224" s="752"/>
      <c r="M1224" s="574"/>
    </row>
    <row r="1225" spans="1:13" x14ac:dyDescent="0.25">
      <c r="A1225" s="567"/>
      <c r="B1225" s="568"/>
      <c r="C1225" s="569"/>
      <c r="D1225" s="569"/>
      <c r="E1225" s="570"/>
      <c r="F1225" s="760"/>
      <c r="G1225" s="569"/>
      <c r="H1225" s="571"/>
      <c r="I1225" s="842"/>
      <c r="J1225" s="572"/>
      <c r="K1225" s="573"/>
      <c r="L1225" s="752"/>
      <c r="M1225" s="574"/>
    </row>
    <row r="1226" spans="1:13" x14ac:dyDescent="0.25">
      <c r="A1226" s="567"/>
      <c r="B1226" s="568"/>
      <c r="C1226" s="569"/>
      <c r="D1226" s="569"/>
      <c r="E1226" s="570"/>
      <c r="F1226" s="760"/>
      <c r="G1226" s="569"/>
      <c r="H1226" s="571"/>
      <c r="I1226" s="842"/>
      <c r="J1226" s="572"/>
      <c r="K1226" s="573"/>
      <c r="L1226" s="752"/>
      <c r="M1226" s="574"/>
    </row>
    <row r="1227" spans="1:13" x14ac:dyDescent="0.25">
      <c r="A1227" s="567"/>
      <c r="B1227" s="568"/>
      <c r="C1227" s="569"/>
      <c r="D1227" s="569"/>
      <c r="E1227" s="570"/>
      <c r="F1227" s="760"/>
      <c r="G1227" s="569"/>
      <c r="H1227" s="571"/>
      <c r="I1227" s="842"/>
      <c r="J1227" s="572"/>
      <c r="K1227" s="573"/>
      <c r="L1227" s="752"/>
      <c r="M1227" s="574"/>
    </row>
    <row r="1228" spans="1:13" x14ac:dyDescent="0.25">
      <c r="A1228" s="567"/>
      <c r="B1228" s="568"/>
      <c r="C1228" s="569"/>
      <c r="D1228" s="569"/>
      <c r="E1228" s="570"/>
      <c r="F1228" s="760"/>
      <c r="G1228" s="569"/>
      <c r="H1228" s="571"/>
      <c r="I1228" s="842"/>
      <c r="J1228" s="572"/>
      <c r="K1228" s="573"/>
      <c r="L1228" s="752"/>
      <c r="M1228" s="574"/>
    </row>
    <row r="1229" spans="1:13" x14ac:dyDescent="0.25">
      <c r="A1229" s="567"/>
      <c r="B1229" s="568"/>
      <c r="C1229" s="569"/>
      <c r="D1229" s="569"/>
      <c r="E1229" s="570"/>
      <c r="F1229" s="760"/>
      <c r="G1229" s="569"/>
      <c r="H1229" s="571"/>
      <c r="I1229" s="842"/>
      <c r="J1229" s="572"/>
      <c r="K1229" s="573"/>
      <c r="L1229" s="752"/>
      <c r="M1229" s="574"/>
    </row>
    <row r="1230" spans="1:13" x14ac:dyDescent="0.25">
      <c r="A1230" s="567"/>
      <c r="B1230" s="568"/>
      <c r="C1230" s="569"/>
      <c r="D1230" s="569"/>
      <c r="E1230" s="570"/>
      <c r="F1230" s="760"/>
      <c r="G1230" s="569"/>
      <c r="H1230" s="571"/>
      <c r="I1230" s="842"/>
      <c r="J1230" s="572"/>
      <c r="K1230" s="573"/>
      <c r="L1230" s="752"/>
      <c r="M1230" s="574"/>
    </row>
    <row r="1231" spans="1:13" x14ac:dyDescent="0.25">
      <c r="A1231" s="567"/>
      <c r="B1231" s="568"/>
      <c r="C1231" s="569"/>
      <c r="D1231" s="569"/>
      <c r="E1231" s="570"/>
      <c r="F1231" s="760"/>
      <c r="G1231" s="569"/>
      <c r="H1231" s="571"/>
      <c r="I1231" s="842"/>
      <c r="J1231" s="572"/>
      <c r="K1231" s="573"/>
      <c r="L1231" s="752"/>
      <c r="M1231" s="574"/>
    </row>
    <row r="1232" spans="1:13" x14ac:dyDescent="0.25">
      <c r="A1232" s="567"/>
      <c r="B1232" s="568"/>
      <c r="C1232" s="569"/>
      <c r="D1232" s="569"/>
      <c r="E1232" s="570"/>
      <c r="F1232" s="760"/>
      <c r="G1232" s="569"/>
      <c r="H1232" s="571"/>
      <c r="I1232" s="842"/>
      <c r="J1232" s="572"/>
      <c r="K1232" s="573"/>
      <c r="L1232" s="752"/>
      <c r="M1232" s="574"/>
    </row>
    <row r="1233" spans="1:13" x14ac:dyDescent="0.25">
      <c r="A1233" s="567"/>
      <c r="B1233" s="568"/>
      <c r="C1233" s="569"/>
      <c r="D1233" s="569"/>
      <c r="E1233" s="570"/>
      <c r="F1233" s="760"/>
      <c r="G1233" s="569"/>
      <c r="H1233" s="571"/>
      <c r="I1233" s="842"/>
      <c r="J1233" s="572"/>
      <c r="K1233" s="573"/>
      <c r="L1233" s="752"/>
      <c r="M1233" s="574"/>
    </row>
    <row r="1234" spans="1:13" x14ac:dyDescent="0.25">
      <c r="A1234" s="567"/>
      <c r="B1234" s="568"/>
      <c r="C1234" s="569"/>
      <c r="D1234" s="569"/>
      <c r="E1234" s="570"/>
      <c r="F1234" s="760"/>
      <c r="G1234" s="569"/>
      <c r="H1234" s="571"/>
      <c r="I1234" s="842"/>
      <c r="J1234" s="572"/>
      <c r="K1234" s="573"/>
      <c r="L1234" s="752"/>
      <c r="M1234" s="574"/>
    </row>
    <row r="1235" spans="1:13" x14ac:dyDescent="0.25">
      <c r="A1235" s="567"/>
      <c r="B1235" s="568"/>
      <c r="C1235" s="569"/>
      <c r="D1235" s="569"/>
      <c r="E1235" s="570"/>
      <c r="F1235" s="760"/>
      <c r="G1235" s="569"/>
      <c r="H1235" s="571"/>
      <c r="I1235" s="842"/>
      <c r="J1235" s="572"/>
      <c r="K1235" s="573"/>
      <c r="L1235" s="752"/>
      <c r="M1235" s="574"/>
    </row>
    <row r="1236" spans="1:13" x14ac:dyDescent="0.25">
      <c r="A1236" s="567"/>
      <c r="B1236" s="568"/>
      <c r="C1236" s="569"/>
      <c r="D1236" s="569"/>
      <c r="E1236" s="570"/>
      <c r="F1236" s="760"/>
      <c r="G1236" s="569"/>
      <c r="H1236" s="571"/>
      <c r="I1236" s="842"/>
      <c r="J1236" s="572"/>
      <c r="K1236" s="573"/>
      <c r="L1236" s="752"/>
      <c r="M1236" s="574"/>
    </row>
    <row r="1237" spans="1:13" x14ac:dyDescent="0.25">
      <c r="A1237" s="567"/>
      <c r="B1237" s="568"/>
      <c r="C1237" s="569"/>
      <c r="D1237" s="569"/>
      <c r="E1237" s="570"/>
      <c r="F1237" s="760"/>
      <c r="G1237" s="569"/>
      <c r="H1237" s="571"/>
      <c r="I1237" s="842"/>
      <c r="J1237" s="572"/>
      <c r="K1237" s="573"/>
      <c r="L1237" s="752"/>
      <c r="M1237" s="574"/>
    </row>
    <row r="1238" spans="1:13" x14ac:dyDescent="0.25">
      <c r="A1238" s="567"/>
      <c r="B1238" s="568"/>
      <c r="C1238" s="569"/>
      <c r="D1238" s="569"/>
      <c r="E1238" s="570"/>
      <c r="F1238" s="760"/>
      <c r="G1238" s="569"/>
      <c r="H1238" s="571"/>
      <c r="I1238" s="842"/>
      <c r="J1238" s="572"/>
      <c r="K1238" s="573"/>
      <c r="L1238" s="752"/>
      <c r="M1238" s="574"/>
    </row>
    <row r="1239" spans="1:13" x14ac:dyDescent="0.25">
      <c r="A1239" s="567"/>
      <c r="B1239" s="568"/>
      <c r="C1239" s="569"/>
      <c r="D1239" s="569"/>
      <c r="E1239" s="570"/>
      <c r="F1239" s="760"/>
      <c r="G1239" s="569"/>
      <c r="H1239" s="571"/>
      <c r="I1239" s="842"/>
      <c r="J1239" s="572"/>
      <c r="K1239" s="573"/>
      <c r="L1239" s="752"/>
      <c r="M1239" s="574"/>
    </row>
    <row r="1240" spans="1:13" x14ac:dyDescent="0.25">
      <c r="A1240" s="567"/>
      <c r="B1240" s="568"/>
      <c r="C1240" s="569"/>
      <c r="D1240" s="569"/>
      <c r="E1240" s="570"/>
      <c r="F1240" s="760"/>
      <c r="G1240" s="569"/>
      <c r="H1240" s="571"/>
      <c r="I1240" s="842"/>
      <c r="J1240" s="572"/>
      <c r="K1240" s="573"/>
      <c r="L1240" s="752"/>
      <c r="M1240" s="574"/>
    </row>
    <row r="1241" spans="1:13" x14ac:dyDescent="0.25">
      <c r="A1241" s="567"/>
      <c r="B1241" s="568"/>
      <c r="C1241" s="569"/>
      <c r="D1241" s="569"/>
      <c r="E1241" s="570"/>
      <c r="F1241" s="760"/>
      <c r="G1241" s="569"/>
      <c r="H1241" s="571"/>
      <c r="I1241" s="842"/>
      <c r="J1241" s="572"/>
      <c r="K1241" s="573"/>
      <c r="L1241" s="752"/>
      <c r="M1241" s="574"/>
    </row>
    <row r="1242" spans="1:13" x14ac:dyDescent="0.25">
      <c r="A1242" s="567"/>
      <c r="B1242" s="568"/>
      <c r="C1242" s="569"/>
      <c r="D1242" s="569"/>
      <c r="E1242" s="570"/>
      <c r="F1242" s="760"/>
      <c r="G1242" s="569"/>
      <c r="H1242" s="571"/>
      <c r="I1242" s="842"/>
      <c r="J1242" s="572"/>
      <c r="K1242" s="573"/>
      <c r="L1242" s="752"/>
      <c r="M1242" s="574"/>
    </row>
    <row r="1243" spans="1:13" x14ac:dyDescent="0.25">
      <c r="A1243" s="567"/>
      <c r="B1243" s="568"/>
      <c r="C1243" s="569"/>
      <c r="D1243" s="569"/>
      <c r="E1243" s="570"/>
      <c r="F1243" s="760"/>
      <c r="G1243" s="569"/>
      <c r="H1243" s="571"/>
      <c r="I1243" s="842"/>
      <c r="J1243" s="572"/>
      <c r="K1243" s="573"/>
      <c r="L1243" s="752"/>
      <c r="M1243" s="574"/>
    </row>
    <row r="1244" spans="1:13" x14ac:dyDescent="0.25">
      <c r="A1244" s="567"/>
      <c r="B1244" s="568"/>
      <c r="C1244" s="569"/>
      <c r="D1244" s="569"/>
      <c r="E1244" s="570"/>
      <c r="F1244" s="760"/>
      <c r="G1244" s="569"/>
      <c r="H1244" s="571"/>
      <c r="I1244" s="842"/>
      <c r="J1244" s="572"/>
      <c r="K1244" s="573"/>
      <c r="L1244" s="752"/>
      <c r="M1244" s="574"/>
    </row>
    <row r="1245" spans="1:13" x14ac:dyDescent="0.25">
      <c r="A1245" s="567"/>
      <c r="B1245" s="568"/>
      <c r="C1245" s="569"/>
      <c r="D1245" s="569"/>
      <c r="E1245" s="570"/>
      <c r="F1245" s="760"/>
      <c r="G1245" s="569"/>
      <c r="H1245" s="571"/>
      <c r="I1245" s="842"/>
      <c r="J1245" s="572"/>
      <c r="K1245" s="573"/>
      <c r="L1245" s="752"/>
      <c r="M1245" s="574"/>
    </row>
    <row r="1246" spans="1:13" x14ac:dyDescent="0.25">
      <c r="A1246" s="567"/>
      <c r="B1246" s="568"/>
      <c r="C1246" s="569"/>
      <c r="D1246" s="569"/>
      <c r="E1246" s="570"/>
      <c r="F1246" s="760"/>
      <c r="G1246" s="569"/>
      <c r="H1246" s="571"/>
      <c r="I1246" s="842"/>
      <c r="J1246" s="572"/>
      <c r="K1246" s="573"/>
      <c r="L1246" s="752"/>
      <c r="M1246" s="574"/>
    </row>
    <row r="1247" spans="1:13" x14ac:dyDescent="0.25">
      <c r="A1247" s="567"/>
      <c r="B1247" s="568"/>
      <c r="C1247" s="569"/>
      <c r="D1247" s="569"/>
      <c r="E1247" s="570"/>
      <c r="F1247" s="760"/>
      <c r="G1247" s="569"/>
      <c r="H1247" s="571"/>
      <c r="I1247" s="842"/>
      <c r="J1247" s="572"/>
      <c r="K1247" s="573"/>
      <c r="L1247" s="752"/>
      <c r="M1247" s="574"/>
    </row>
    <row r="1248" spans="1:13" x14ac:dyDescent="0.25">
      <c r="A1248" s="567"/>
      <c r="B1248" s="568"/>
      <c r="C1248" s="569"/>
      <c r="D1248" s="569"/>
      <c r="E1248" s="570"/>
      <c r="F1248" s="760"/>
      <c r="G1248" s="569"/>
      <c r="H1248" s="571"/>
      <c r="I1248" s="842"/>
      <c r="J1248" s="572"/>
      <c r="K1248" s="573"/>
      <c r="L1248" s="752"/>
      <c r="M1248" s="574"/>
    </row>
    <row r="1249" spans="1:13" x14ac:dyDescent="0.25">
      <c r="A1249" s="567"/>
      <c r="B1249" s="568"/>
      <c r="C1249" s="569"/>
      <c r="D1249" s="569"/>
      <c r="E1249" s="570"/>
      <c r="F1249" s="760"/>
      <c r="G1249" s="569"/>
      <c r="H1249" s="571"/>
      <c r="I1249" s="842"/>
      <c r="J1249" s="572"/>
      <c r="K1249" s="573"/>
      <c r="L1249" s="752"/>
      <c r="M1249" s="574"/>
    </row>
    <row r="1250" spans="1:13" x14ac:dyDescent="0.25">
      <c r="A1250" s="567"/>
      <c r="B1250" s="568"/>
      <c r="C1250" s="569"/>
      <c r="D1250" s="569"/>
      <c r="E1250" s="570"/>
      <c r="F1250" s="760"/>
      <c r="G1250" s="569"/>
      <c r="H1250" s="571"/>
      <c r="I1250" s="842"/>
      <c r="J1250" s="572"/>
      <c r="K1250" s="573"/>
      <c r="L1250" s="752"/>
      <c r="M1250" s="574"/>
    </row>
    <row r="1251" spans="1:13" x14ac:dyDescent="0.25">
      <c r="A1251" s="567"/>
      <c r="B1251" s="568"/>
      <c r="C1251" s="569"/>
      <c r="D1251" s="569"/>
      <c r="E1251" s="570"/>
      <c r="F1251" s="760"/>
      <c r="G1251" s="569"/>
      <c r="H1251" s="571"/>
      <c r="I1251" s="842"/>
      <c r="J1251" s="572"/>
      <c r="K1251" s="573"/>
      <c r="L1251" s="752"/>
      <c r="M1251" s="574"/>
    </row>
    <row r="1252" spans="1:13" x14ac:dyDescent="0.25">
      <c r="A1252" s="567"/>
      <c r="B1252" s="568"/>
      <c r="C1252" s="569"/>
      <c r="D1252" s="569"/>
      <c r="E1252" s="570"/>
      <c r="F1252" s="760"/>
      <c r="G1252" s="569"/>
      <c r="H1252" s="571"/>
      <c r="I1252" s="842"/>
      <c r="J1252" s="572"/>
      <c r="K1252" s="573"/>
      <c r="L1252" s="752"/>
      <c r="M1252" s="574"/>
    </row>
    <row r="1253" spans="1:13" x14ac:dyDescent="0.25">
      <c r="A1253" s="567"/>
      <c r="B1253" s="568"/>
      <c r="C1253" s="569"/>
      <c r="D1253" s="569"/>
      <c r="E1253" s="570"/>
      <c r="F1253" s="760"/>
      <c r="G1253" s="569"/>
      <c r="H1253" s="571"/>
      <c r="I1253" s="842"/>
      <c r="J1253" s="572"/>
      <c r="K1253" s="573"/>
      <c r="L1253" s="752"/>
      <c r="M1253" s="574"/>
    </row>
    <row r="1254" spans="1:13" x14ac:dyDescent="0.25">
      <c r="A1254" s="567"/>
      <c r="B1254" s="568"/>
      <c r="C1254" s="569"/>
      <c r="D1254" s="569"/>
      <c r="E1254" s="570"/>
      <c r="F1254" s="760"/>
      <c r="G1254" s="569"/>
      <c r="H1254" s="571"/>
      <c r="I1254" s="842"/>
      <c r="J1254" s="572"/>
      <c r="K1254" s="573"/>
      <c r="L1254" s="752"/>
      <c r="M1254" s="574"/>
    </row>
    <row r="1255" spans="1:13" x14ac:dyDescent="0.25">
      <c r="A1255" s="567"/>
      <c r="B1255" s="568"/>
      <c r="C1255" s="569"/>
      <c r="D1255" s="569"/>
      <c r="E1255" s="570"/>
      <c r="F1255" s="760"/>
      <c r="G1255" s="569"/>
      <c r="H1255" s="571"/>
      <c r="I1255" s="842"/>
      <c r="J1255" s="572"/>
      <c r="K1255" s="573"/>
      <c r="L1255" s="752"/>
      <c r="M1255" s="574"/>
    </row>
    <row r="1256" spans="1:13" x14ac:dyDescent="0.25">
      <c r="A1256" s="567"/>
      <c r="B1256" s="568"/>
      <c r="C1256" s="569"/>
      <c r="D1256" s="569"/>
      <c r="E1256" s="570"/>
      <c r="F1256" s="760"/>
      <c r="G1256" s="569"/>
      <c r="H1256" s="571"/>
      <c r="I1256" s="842"/>
      <c r="J1256" s="572"/>
      <c r="K1256" s="573"/>
      <c r="L1256" s="752"/>
      <c r="M1256" s="574"/>
    </row>
    <row r="1257" spans="1:13" x14ac:dyDescent="0.25">
      <c r="A1257" s="567"/>
      <c r="B1257" s="568"/>
      <c r="C1257" s="569"/>
      <c r="D1257" s="569"/>
      <c r="E1257" s="570"/>
      <c r="F1257" s="760"/>
      <c r="G1257" s="569"/>
      <c r="H1257" s="571"/>
      <c r="I1257" s="842"/>
      <c r="J1257" s="572"/>
      <c r="K1257" s="573"/>
      <c r="L1257" s="752"/>
      <c r="M1257" s="574"/>
    </row>
    <row r="1258" spans="1:13" x14ac:dyDescent="0.25">
      <c r="A1258" s="567"/>
      <c r="B1258" s="568"/>
      <c r="C1258" s="569"/>
      <c r="D1258" s="569"/>
      <c r="E1258" s="570"/>
      <c r="F1258" s="760"/>
      <c r="G1258" s="569"/>
      <c r="H1258" s="571"/>
      <c r="I1258" s="842"/>
      <c r="J1258" s="572"/>
      <c r="K1258" s="573"/>
      <c r="L1258" s="752"/>
      <c r="M1258" s="574"/>
    </row>
    <row r="1259" spans="1:13" x14ac:dyDescent="0.25">
      <c r="A1259" s="567"/>
      <c r="B1259" s="568"/>
      <c r="C1259" s="569"/>
      <c r="D1259" s="569"/>
      <c r="E1259" s="570"/>
      <c r="F1259" s="760"/>
      <c r="G1259" s="569"/>
      <c r="H1259" s="571"/>
      <c r="I1259" s="842"/>
      <c r="J1259" s="572"/>
      <c r="K1259" s="573"/>
      <c r="L1259" s="752"/>
      <c r="M1259" s="574"/>
    </row>
    <row r="1260" spans="1:13" x14ac:dyDescent="0.25">
      <c r="A1260" s="567"/>
      <c r="B1260" s="568"/>
      <c r="C1260" s="569"/>
      <c r="D1260" s="569"/>
      <c r="E1260" s="570"/>
      <c r="F1260" s="760"/>
      <c r="G1260" s="569"/>
      <c r="H1260" s="571"/>
      <c r="I1260" s="842"/>
      <c r="J1260" s="572"/>
      <c r="K1260" s="573"/>
      <c r="L1260" s="752"/>
      <c r="M1260" s="574"/>
    </row>
    <row r="1261" spans="1:13" x14ac:dyDescent="0.25">
      <c r="A1261" s="567"/>
      <c r="B1261" s="568"/>
      <c r="C1261" s="569"/>
      <c r="D1261" s="569"/>
      <c r="E1261" s="570"/>
      <c r="F1261" s="760"/>
      <c r="G1261" s="569"/>
      <c r="H1261" s="571"/>
      <c r="I1261" s="842"/>
      <c r="J1261" s="572"/>
      <c r="K1261" s="573"/>
      <c r="L1261" s="752"/>
      <c r="M1261" s="574"/>
    </row>
    <row r="1262" spans="1:13" x14ac:dyDescent="0.25">
      <c r="A1262" s="567"/>
      <c r="B1262" s="568"/>
      <c r="C1262" s="569"/>
      <c r="D1262" s="569"/>
      <c r="E1262" s="570"/>
      <c r="F1262" s="760"/>
      <c r="G1262" s="569"/>
      <c r="H1262" s="571"/>
      <c r="I1262" s="842"/>
      <c r="J1262" s="572"/>
      <c r="K1262" s="573"/>
      <c r="L1262" s="752"/>
      <c r="M1262" s="574"/>
    </row>
    <row r="1263" spans="1:13" x14ac:dyDescent="0.25">
      <c r="A1263" s="567"/>
      <c r="B1263" s="568"/>
      <c r="C1263" s="569"/>
      <c r="D1263" s="569"/>
      <c r="E1263" s="570"/>
      <c r="F1263" s="760"/>
      <c r="G1263" s="569"/>
      <c r="H1263" s="571"/>
      <c r="I1263" s="842"/>
      <c r="J1263" s="572"/>
      <c r="K1263" s="573"/>
      <c r="L1263" s="752"/>
      <c r="M1263" s="574"/>
    </row>
    <row r="1264" spans="1:13" x14ac:dyDescent="0.25">
      <c r="A1264" s="567"/>
      <c r="B1264" s="568"/>
      <c r="C1264" s="569"/>
      <c r="D1264" s="569"/>
      <c r="E1264" s="570"/>
      <c r="F1264" s="760"/>
      <c r="G1264" s="569"/>
      <c r="H1264" s="571"/>
      <c r="I1264" s="842"/>
      <c r="J1264" s="572"/>
      <c r="K1264" s="573"/>
      <c r="L1264" s="752"/>
      <c r="M1264" s="574"/>
    </row>
    <row r="1265" spans="1:13" x14ac:dyDescent="0.25">
      <c r="A1265" s="567"/>
      <c r="B1265" s="568"/>
      <c r="C1265" s="569"/>
      <c r="D1265" s="569"/>
      <c r="E1265" s="570"/>
      <c r="F1265" s="760"/>
      <c r="G1265" s="569"/>
      <c r="H1265" s="571"/>
      <c r="I1265" s="842"/>
      <c r="J1265" s="572"/>
      <c r="K1265" s="573"/>
      <c r="L1265" s="752"/>
      <c r="M1265" s="574"/>
    </row>
    <row r="1266" spans="1:13" x14ac:dyDescent="0.25">
      <c r="A1266" s="567"/>
      <c r="B1266" s="568"/>
      <c r="C1266" s="569"/>
      <c r="D1266" s="569"/>
      <c r="E1266" s="570"/>
      <c r="F1266" s="760"/>
      <c r="G1266" s="569"/>
      <c r="H1266" s="571"/>
      <c r="I1266" s="842"/>
      <c r="J1266" s="572"/>
      <c r="K1266" s="573"/>
      <c r="L1266" s="752"/>
      <c r="M1266" s="574"/>
    </row>
    <row r="1267" spans="1:13" x14ac:dyDescent="0.25">
      <c r="A1267" s="567"/>
      <c r="B1267" s="568"/>
      <c r="C1267" s="569"/>
      <c r="D1267" s="569"/>
      <c r="E1267" s="570"/>
      <c r="F1267" s="760"/>
      <c r="G1267" s="569"/>
      <c r="H1267" s="571"/>
      <c r="I1267" s="842"/>
      <c r="J1267" s="572"/>
      <c r="K1267" s="573"/>
      <c r="L1267" s="752"/>
      <c r="M1267" s="574"/>
    </row>
    <row r="1268" spans="1:13" x14ac:dyDescent="0.25">
      <c r="A1268" s="567"/>
      <c r="B1268" s="568"/>
      <c r="C1268" s="569"/>
      <c r="D1268" s="569"/>
      <c r="E1268" s="570"/>
      <c r="F1268" s="760"/>
      <c r="G1268" s="569"/>
      <c r="H1268" s="571"/>
      <c r="I1268" s="842"/>
      <c r="J1268" s="572"/>
      <c r="K1268" s="573"/>
      <c r="L1268" s="752"/>
      <c r="M1268" s="574"/>
    </row>
    <row r="1269" spans="1:13" x14ac:dyDescent="0.25">
      <c r="A1269" s="567"/>
      <c r="B1269" s="568"/>
      <c r="C1269" s="569"/>
      <c r="D1269" s="569"/>
      <c r="E1269" s="570"/>
      <c r="F1269" s="760"/>
      <c r="G1269" s="569"/>
      <c r="H1269" s="571"/>
      <c r="I1269" s="842"/>
      <c r="J1269" s="572"/>
      <c r="K1269" s="573"/>
      <c r="L1269" s="752"/>
      <c r="M1269" s="574"/>
    </row>
    <row r="1270" spans="1:13" x14ac:dyDescent="0.25">
      <c r="A1270" s="567"/>
      <c r="B1270" s="568"/>
      <c r="C1270" s="569"/>
      <c r="D1270" s="569"/>
      <c r="E1270" s="570"/>
      <c r="F1270" s="760"/>
      <c r="G1270" s="569"/>
      <c r="H1270" s="571"/>
      <c r="I1270" s="842"/>
      <c r="J1270" s="572"/>
      <c r="K1270" s="573"/>
      <c r="L1270" s="752"/>
      <c r="M1270" s="574"/>
    </row>
    <row r="1271" spans="1:13" x14ac:dyDescent="0.25">
      <c r="A1271" s="567"/>
      <c r="B1271" s="568"/>
      <c r="C1271" s="569"/>
      <c r="D1271" s="569"/>
      <c r="E1271" s="570"/>
      <c r="F1271" s="760"/>
      <c r="G1271" s="569"/>
      <c r="H1271" s="571"/>
      <c r="I1271" s="842"/>
      <c r="J1271" s="572"/>
      <c r="K1271" s="573"/>
      <c r="L1271" s="752"/>
      <c r="M1271" s="574"/>
    </row>
    <row r="1272" spans="1:13" x14ac:dyDescent="0.25">
      <c r="A1272" s="567"/>
      <c r="B1272" s="568"/>
      <c r="C1272" s="569"/>
      <c r="D1272" s="569"/>
      <c r="E1272" s="570"/>
      <c r="F1272" s="760"/>
      <c r="G1272" s="569"/>
      <c r="H1272" s="571"/>
      <c r="I1272" s="842"/>
      <c r="J1272" s="572"/>
      <c r="K1272" s="573"/>
      <c r="L1272" s="752"/>
      <c r="M1272" s="574"/>
    </row>
    <row r="1273" spans="1:13" x14ac:dyDescent="0.25">
      <c r="A1273" s="567"/>
      <c r="B1273" s="568"/>
      <c r="C1273" s="569"/>
      <c r="D1273" s="569"/>
      <c r="E1273" s="570"/>
      <c r="F1273" s="760"/>
      <c r="G1273" s="569"/>
      <c r="H1273" s="571"/>
      <c r="I1273" s="842"/>
      <c r="J1273" s="572"/>
      <c r="K1273" s="573"/>
      <c r="L1273" s="752"/>
      <c r="M1273" s="574"/>
    </row>
    <row r="1274" spans="1:13" x14ac:dyDescent="0.25">
      <c r="A1274" s="567"/>
      <c r="B1274" s="568"/>
      <c r="C1274" s="569"/>
      <c r="D1274" s="569"/>
      <c r="E1274" s="570"/>
      <c r="F1274" s="760"/>
      <c r="G1274" s="569"/>
      <c r="H1274" s="571"/>
      <c r="I1274" s="842"/>
      <c r="J1274" s="572"/>
      <c r="K1274" s="573"/>
      <c r="L1274" s="752"/>
      <c r="M1274" s="574"/>
    </row>
    <row r="1275" spans="1:13" x14ac:dyDescent="0.25">
      <c r="A1275" s="567"/>
      <c r="B1275" s="568"/>
      <c r="C1275" s="569"/>
      <c r="D1275" s="569"/>
      <c r="E1275" s="570"/>
      <c r="F1275" s="760"/>
      <c r="G1275" s="569"/>
      <c r="H1275" s="571"/>
      <c r="I1275" s="842"/>
      <c r="J1275" s="572"/>
      <c r="K1275" s="573"/>
      <c r="L1275" s="752"/>
      <c r="M1275" s="574"/>
    </row>
    <row r="1276" spans="1:13" x14ac:dyDescent="0.25">
      <c r="A1276" s="567"/>
      <c r="B1276" s="568"/>
      <c r="C1276" s="569"/>
      <c r="D1276" s="569"/>
      <c r="E1276" s="570"/>
      <c r="F1276" s="760"/>
      <c r="G1276" s="569"/>
      <c r="H1276" s="571"/>
      <c r="I1276" s="842"/>
      <c r="J1276" s="572"/>
      <c r="K1276" s="573"/>
      <c r="L1276" s="752"/>
      <c r="M1276" s="574"/>
    </row>
    <row r="1277" spans="1:13" x14ac:dyDescent="0.25">
      <c r="A1277" s="567"/>
      <c r="B1277" s="568"/>
      <c r="C1277" s="569"/>
      <c r="D1277" s="569"/>
      <c r="E1277" s="570"/>
      <c r="F1277" s="760"/>
      <c r="G1277" s="569"/>
      <c r="H1277" s="571"/>
      <c r="I1277" s="842"/>
      <c r="J1277" s="572"/>
      <c r="K1277" s="573"/>
      <c r="L1277" s="752"/>
      <c r="M1277" s="574"/>
    </row>
    <row r="1278" spans="1:13" x14ac:dyDescent="0.25">
      <c r="A1278" s="567"/>
      <c r="B1278" s="568"/>
      <c r="C1278" s="569"/>
      <c r="D1278" s="569"/>
      <c r="E1278" s="570"/>
      <c r="F1278" s="760"/>
      <c r="G1278" s="569"/>
      <c r="H1278" s="571"/>
      <c r="I1278" s="842"/>
      <c r="J1278" s="572"/>
      <c r="K1278" s="573"/>
      <c r="L1278" s="752"/>
      <c r="M1278" s="574"/>
    </row>
    <row r="1279" spans="1:13" x14ac:dyDescent="0.25">
      <c r="A1279" s="567"/>
      <c r="B1279" s="568"/>
      <c r="C1279" s="569"/>
      <c r="D1279" s="569"/>
      <c r="E1279" s="570"/>
      <c r="F1279" s="760"/>
      <c r="G1279" s="569"/>
      <c r="H1279" s="571"/>
      <c r="I1279" s="842"/>
      <c r="J1279" s="572"/>
      <c r="K1279" s="573"/>
      <c r="L1279" s="752"/>
      <c r="M1279" s="574"/>
    </row>
    <row r="1280" spans="1:13" x14ac:dyDescent="0.25">
      <c r="A1280" s="567"/>
      <c r="B1280" s="568"/>
      <c r="C1280" s="569"/>
      <c r="D1280" s="569"/>
      <c r="E1280" s="570"/>
      <c r="F1280" s="760"/>
      <c r="G1280" s="569"/>
      <c r="H1280" s="571"/>
      <c r="I1280" s="842"/>
      <c r="J1280" s="572"/>
      <c r="K1280" s="573"/>
      <c r="L1280" s="752"/>
      <c r="M1280" s="574"/>
    </row>
    <row r="1281" spans="1:13" x14ac:dyDescent="0.25">
      <c r="A1281" s="567"/>
      <c r="B1281" s="568"/>
      <c r="C1281" s="569"/>
      <c r="D1281" s="569"/>
      <c r="E1281" s="570"/>
      <c r="F1281" s="760"/>
      <c r="G1281" s="569"/>
      <c r="H1281" s="571"/>
      <c r="I1281" s="842"/>
      <c r="J1281" s="572"/>
      <c r="K1281" s="573"/>
      <c r="L1281" s="752"/>
      <c r="M1281" s="574"/>
    </row>
    <row r="1282" spans="1:13" x14ac:dyDescent="0.25">
      <c r="A1282" s="567"/>
      <c r="B1282" s="568"/>
      <c r="C1282" s="569"/>
      <c r="D1282" s="569"/>
      <c r="E1282" s="570"/>
      <c r="F1282" s="760"/>
      <c r="G1282" s="569"/>
      <c r="H1282" s="571"/>
      <c r="I1282" s="842"/>
      <c r="J1282" s="572"/>
      <c r="K1282" s="573"/>
      <c r="L1282" s="752"/>
      <c r="M1282" s="574"/>
    </row>
    <row r="1283" spans="1:13" x14ac:dyDescent="0.25">
      <c r="A1283" s="567"/>
      <c r="B1283" s="568"/>
      <c r="C1283" s="569"/>
      <c r="D1283" s="569"/>
      <c r="E1283" s="570"/>
      <c r="F1283" s="760"/>
      <c r="G1283" s="569"/>
      <c r="H1283" s="571"/>
      <c r="I1283" s="842"/>
      <c r="J1283" s="572"/>
      <c r="K1283" s="573"/>
      <c r="L1283" s="752"/>
      <c r="M1283" s="574"/>
    </row>
    <row r="1284" spans="1:13" x14ac:dyDescent="0.25">
      <c r="A1284" s="567"/>
      <c r="B1284" s="568"/>
      <c r="C1284" s="569"/>
      <c r="D1284" s="569"/>
      <c r="E1284" s="570"/>
      <c r="F1284" s="760"/>
      <c r="G1284" s="569"/>
      <c r="H1284" s="571"/>
      <c r="I1284" s="842"/>
      <c r="J1284" s="572"/>
      <c r="K1284" s="573"/>
      <c r="L1284" s="752"/>
      <c r="M1284" s="574"/>
    </row>
    <row r="1285" spans="1:13" x14ac:dyDescent="0.25">
      <c r="A1285" s="567"/>
      <c r="B1285" s="568"/>
      <c r="C1285" s="569"/>
      <c r="D1285" s="569"/>
      <c r="E1285" s="570"/>
      <c r="F1285" s="760"/>
      <c r="G1285" s="569"/>
      <c r="H1285" s="571"/>
      <c r="I1285" s="842"/>
      <c r="J1285" s="572"/>
      <c r="K1285" s="573"/>
      <c r="L1285" s="752"/>
      <c r="M1285" s="574"/>
    </row>
    <row r="1286" spans="1:13" x14ac:dyDescent="0.25">
      <c r="A1286" s="567"/>
      <c r="B1286" s="568"/>
      <c r="C1286" s="569"/>
      <c r="D1286" s="569"/>
      <c r="E1286" s="570"/>
      <c r="F1286" s="760"/>
      <c r="G1286" s="569"/>
      <c r="H1286" s="571"/>
      <c r="I1286" s="842"/>
      <c r="J1286" s="572"/>
      <c r="K1286" s="573"/>
      <c r="L1286" s="752"/>
      <c r="M1286" s="574"/>
    </row>
    <row r="1287" spans="1:13" x14ac:dyDescent="0.25">
      <c r="A1287" s="567"/>
      <c r="B1287" s="568"/>
      <c r="C1287" s="569"/>
      <c r="D1287" s="569"/>
      <c r="E1287" s="570"/>
      <c r="F1287" s="760"/>
      <c r="G1287" s="569"/>
      <c r="H1287" s="571"/>
      <c r="I1287" s="842"/>
      <c r="J1287" s="572"/>
      <c r="K1287" s="573"/>
      <c r="L1287" s="752"/>
      <c r="M1287" s="574"/>
    </row>
    <row r="1288" spans="1:13" x14ac:dyDescent="0.25">
      <c r="A1288" s="567"/>
      <c r="B1288" s="568"/>
      <c r="C1288" s="569"/>
      <c r="D1288" s="569"/>
      <c r="E1288" s="570"/>
      <c r="F1288" s="760"/>
      <c r="G1288" s="569"/>
      <c r="H1288" s="571"/>
      <c r="I1288" s="842"/>
      <c r="J1288" s="572"/>
      <c r="K1288" s="573"/>
      <c r="L1288" s="752"/>
      <c r="M1288" s="574"/>
    </row>
    <row r="1289" spans="1:13" x14ac:dyDescent="0.25">
      <c r="A1289" s="567"/>
      <c r="B1289" s="568"/>
      <c r="C1289" s="569"/>
      <c r="D1289" s="569"/>
      <c r="E1289" s="570"/>
      <c r="F1289" s="760"/>
      <c r="G1289" s="569"/>
      <c r="H1289" s="571"/>
      <c r="I1289" s="842"/>
      <c r="J1289" s="572"/>
      <c r="K1289" s="573"/>
      <c r="L1289" s="752"/>
      <c r="M1289" s="574"/>
    </row>
    <row r="1290" spans="1:13" x14ac:dyDescent="0.25">
      <c r="A1290" s="567"/>
      <c r="B1290" s="568"/>
      <c r="C1290" s="569"/>
      <c r="D1290" s="569"/>
      <c r="E1290" s="570"/>
      <c r="F1290" s="760"/>
      <c r="G1290" s="569"/>
      <c r="H1290" s="571"/>
      <c r="I1290" s="842"/>
      <c r="J1290" s="572"/>
      <c r="K1290" s="573"/>
      <c r="L1290" s="752"/>
      <c r="M1290" s="574"/>
    </row>
    <row r="1291" spans="1:13" x14ac:dyDescent="0.25">
      <c r="A1291" s="567"/>
      <c r="B1291" s="568"/>
      <c r="C1291" s="569"/>
      <c r="D1291" s="569"/>
      <c r="E1291" s="570"/>
      <c r="F1291" s="760"/>
      <c r="G1291" s="569"/>
      <c r="H1291" s="571"/>
      <c r="I1291" s="842"/>
      <c r="J1291" s="572"/>
      <c r="K1291" s="573"/>
      <c r="L1291" s="752"/>
      <c r="M1291" s="574"/>
    </row>
    <row r="1292" spans="1:13" x14ac:dyDescent="0.25">
      <c r="A1292" s="567"/>
      <c r="B1292" s="568"/>
      <c r="C1292" s="569"/>
      <c r="D1292" s="569"/>
      <c r="E1292" s="570"/>
      <c r="F1292" s="760"/>
      <c r="G1292" s="569"/>
      <c r="H1292" s="571"/>
      <c r="I1292" s="842"/>
      <c r="J1292" s="572"/>
      <c r="K1292" s="573"/>
      <c r="L1292" s="752"/>
      <c r="M1292" s="574"/>
    </row>
    <row r="1293" spans="1:13" x14ac:dyDescent="0.25">
      <c r="A1293" s="567"/>
      <c r="B1293" s="568"/>
      <c r="C1293" s="569"/>
      <c r="D1293" s="569"/>
      <c r="E1293" s="570"/>
      <c r="F1293" s="760"/>
      <c r="G1293" s="569"/>
      <c r="H1293" s="571"/>
      <c r="I1293" s="842"/>
      <c r="J1293" s="572"/>
      <c r="K1293" s="573"/>
      <c r="L1293" s="752"/>
      <c r="M1293" s="574"/>
    </row>
    <row r="1294" spans="1:13" x14ac:dyDescent="0.25">
      <c r="A1294" s="567"/>
      <c r="B1294" s="568"/>
      <c r="C1294" s="569"/>
      <c r="D1294" s="569"/>
      <c r="E1294" s="570"/>
      <c r="F1294" s="760"/>
      <c r="G1294" s="569"/>
      <c r="H1294" s="571"/>
      <c r="I1294" s="842"/>
      <c r="J1294" s="572"/>
      <c r="K1294" s="573"/>
      <c r="L1294" s="752"/>
      <c r="M1294" s="574"/>
    </row>
    <row r="1295" spans="1:13" x14ac:dyDescent="0.25">
      <c r="A1295" s="567"/>
      <c r="B1295" s="568"/>
      <c r="C1295" s="569"/>
      <c r="D1295" s="569"/>
      <c r="E1295" s="570"/>
      <c r="F1295" s="760"/>
      <c r="G1295" s="569"/>
      <c r="H1295" s="571"/>
      <c r="I1295" s="842"/>
      <c r="J1295" s="572"/>
      <c r="K1295" s="573"/>
      <c r="L1295" s="752"/>
      <c r="M1295" s="574"/>
    </row>
    <row r="1296" spans="1:13" x14ac:dyDescent="0.25">
      <c r="A1296" s="567"/>
      <c r="B1296" s="568"/>
      <c r="C1296" s="569"/>
      <c r="D1296" s="569"/>
      <c r="E1296" s="570"/>
      <c r="F1296" s="760"/>
      <c r="G1296" s="569"/>
      <c r="H1296" s="571"/>
      <c r="I1296" s="842"/>
      <c r="J1296" s="572"/>
      <c r="K1296" s="573"/>
      <c r="L1296" s="752"/>
      <c r="M1296" s="574"/>
    </row>
    <row r="1297" spans="1:13" x14ac:dyDescent="0.25">
      <c r="A1297" s="567"/>
      <c r="B1297" s="568"/>
      <c r="C1297" s="569"/>
      <c r="D1297" s="569"/>
      <c r="E1297" s="570"/>
      <c r="F1297" s="760"/>
      <c r="G1297" s="569"/>
      <c r="H1297" s="571"/>
      <c r="I1297" s="842"/>
      <c r="J1297" s="572"/>
      <c r="K1297" s="573"/>
      <c r="L1297" s="752"/>
      <c r="M1297" s="574"/>
    </row>
    <row r="1298" spans="1:13" x14ac:dyDescent="0.25">
      <c r="A1298" s="567"/>
      <c r="B1298" s="568"/>
      <c r="C1298" s="569"/>
      <c r="D1298" s="569"/>
      <c r="E1298" s="570"/>
      <c r="F1298" s="760"/>
      <c r="G1298" s="569"/>
      <c r="H1298" s="571"/>
      <c r="I1298" s="842"/>
      <c r="J1298" s="572"/>
      <c r="K1298" s="573"/>
      <c r="L1298" s="752"/>
      <c r="M1298" s="574"/>
    </row>
    <row r="1299" spans="1:13" x14ac:dyDescent="0.25">
      <c r="A1299" s="567"/>
      <c r="B1299" s="568"/>
      <c r="C1299" s="569"/>
      <c r="D1299" s="569"/>
      <c r="E1299" s="570"/>
      <c r="F1299" s="760"/>
      <c r="G1299" s="569"/>
      <c r="H1299" s="571"/>
      <c r="I1299" s="842"/>
      <c r="J1299" s="572"/>
      <c r="K1299" s="573"/>
      <c r="L1299" s="752"/>
      <c r="M1299" s="574"/>
    </row>
    <row r="1300" spans="1:13" x14ac:dyDescent="0.25">
      <c r="A1300" s="567"/>
      <c r="B1300" s="568"/>
      <c r="C1300" s="569"/>
      <c r="D1300" s="569"/>
      <c r="E1300" s="570"/>
      <c r="F1300" s="760"/>
      <c r="G1300" s="569"/>
      <c r="H1300" s="571"/>
      <c r="I1300" s="842"/>
      <c r="J1300" s="572"/>
      <c r="K1300" s="573"/>
      <c r="L1300" s="752"/>
      <c r="M1300" s="574"/>
    </row>
    <row r="1301" spans="1:13" x14ac:dyDescent="0.25">
      <c r="A1301" s="567"/>
      <c r="B1301" s="568"/>
      <c r="C1301" s="569"/>
      <c r="D1301" s="569"/>
      <c r="E1301" s="570"/>
      <c r="F1301" s="760"/>
      <c r="G1301" s="569"/>
      <c r="H1301" s="571"/>
      <c r="I1301" s="842"/>
      <c r="J1301" s="572"/>
      <c r="K1301" s="573"/>
      <c r="L1301" s="752"/>
      <c r="M1301" s="574"/>
    </row>
    <row r="1302" spans="1:13" x14ac:dyDescent="0.25">
      <c r="A1302" s="567"/>
      <c r="B1302" s="568"/>
      <c r="C1302" s="569"/>
      <c r="D1302" s="569"/>
      <c r="E1302" s="570"/>
      <c r="F1302" s="760"/>
      <c r="G1302" s="569"/>
      <c r="H1302" s="571"/>
      <c r="I1302" s="842"/>
      <c r="J1302" s="572"/>
      <c r="K1302" s="573"/>
      <c r="L1302" s="752"/>
      <c r="M1302" s="574"/>
    </row>
    <row r="1303" spans="1:13" x14ac:dyDescent="0.25">
      <c r="A1303" s="567"/>
      <c r="B1303" s="568"/>
      <c r="C1303" s="569"/>
      <c r="D1303" s="569"/>
      <c r="E1303" s="570"/>
      <c r="F1303" s="760"/>
      <c r="G1303" s="569"/>
      <c r="H1303" s="571"/>
      <c r="I1303" s="842"/>
      <c r="J1303" s="572"/>
      <c r="K1303" s="573"/>
      <c r="L1303" s="752"/>
      <c r="M1303" s="574"/>
    </row>
    <row r="1304" spans="1:13" x14ac:dyDescent="0.25">
      <c r="A1304" s="567"/>
      <c r="B1304" s="568"/>
      <c r="C1304" s="569"/>
      <c r="D1304" s="569"/>
      <c r="E1304" s="570"/>
      <c r="F1304" s="760"/>
      <c r="G1304" s="569"/>
      <c r="H1304" s="571"/>
      <c r="I1304" s="842"/>
      <c r="J1304" s="572"/>
      <c r="K1304" s="573"/>
      <c r="L1304" s="752"/>
      <c r="M1304" s="574"/>
    </row>
  </sheetData>
  <autoFilter ref="A1:J1" xr:uid="{602BBCAF-29F7-4F20-8600-687BD8CB3FAD}"/>
  <mergeCells count="93">
    <mergeCell ref="A1136:J1136"/>
    <mergeCell ref="A1169:J1169"/>
    <mergeCell ref="A1079:K1079"/>
    <mergeCell ref="A1080:K1080"/>
    <mergeCell ref="A1101:K1101"/>
    <mergeCell ref="A1120:J1120"/>
    <mergeCell ref="A157:J157"/>
    <mergeCell ref="A2:K2"/>
    <mergeCell ref="A3:K3"/>
    <mergeCell ref="A104:J104"/>
    <mergeCell ref="A105:K105"/>
    <mergeCell ref="A103:K103"/>
    <mergeCell ref="A106:K106"/>
    <mergeCell ref="A32:K32"/>
    <mergeCell ref="A51:J51"/>
    <mergeCell ref="A67:J67"/>
    <mergeCell ref="A165:J165"/>
    <mergeCell ref="A59:J59"/>
    <mergeCell ref="A267:J267"/>
    <mergeCell ref="A300:K300"/>
    <mergeCell ref="A464:J464"/>
    <mergeCell ref="A365:J365"/>
    <mergeCell ref="A373:J373"/>
    <mergeCell ref="A381:J381"/>
    <mergeCell ref="A380:J380"/>
    <mergeCell ref="A414:K414"/>
    <mergeCell ref="A415:K415"/>
    <mergeCell ref="A416:K416"/>
    <mergeCell ref="A417:K417"/>
    <mergeCell ref="A251:J251"/>
    <mergeCell ref="A139:K139"/>
    <mergeCell ref="A173:J173"/>
    <mergeCell ref="A303:K303"/>
    <mergeCell ref="A302:K302"/>
    <mergeCell ref="A301:K301"/>
    <mergeCell ref="A343:K343"/>
    <mergeCell ref="A210:K210"/>
    <mergeCell ref="A211:K211"/>
    <mergeCell ref="A212:K212"/>
    <mergeCell ref="A213:K213"/>
    <mergeCell ref="A236:K236"/>
    <mergeCell ref="A259:J259"/>
    <mergeCell ref="A603:K603"/>
    <mergeCell ref="A472:J472"/>
    <mergeCell ref="A513:K513"/>
    <mergeCell ref="A514:K514"/>
    <mergeCell ref="A515:K515"/>
    <mergeCell ref="A516:K516"/>
    <mergeCell ref="A539:K539"/>
    <mergeCell ref="A553:J553"/>
    <mergeCell ref="A569:J569"/>
    <mergeCell ref="A480:J480"/>
    <mergeCell ref="A561:J561"/>
    <mergeCell ref="A602:K602"/>
    <mergeCell ref="A744:J744"/>
    <mergeCell ref="A604:K604"/>
    <mergeCell ref="A605:K605"/>
    <mergeCell ref="A628:K628"/>
    <mergeCell ref="A643:J643"/>
    <mergeCell ref="A651:J651"/>
    <mergeCell ref="A659:J659"/>
    <mergeCell ref="A692:K692"/>
    <mergeCell ref="A693:K693"/>
    <mergeCell ref="A694:K694"/>
    <mergeCell ref="A695:K695"/>
    <mergeCell ref="A725:K725"/>
    <mergeCell ref="A886:K886"/>
    <mergeCell ref="A752:J752"/>
    <mergeCell ref="A760:J760"/>
    <mergeCell ref="A793:K793"/>
    <mergeCell ref="A794:K794"/>
    <mergeCell ref="A795:K795"/>
    <mergeCell ref="A820:K820"/>
    <mergeCell ref="A835:J835"/>
    <mergeCell ref="A843:J843"/>
    <mergeCell ref="A851:J851"/>
    <mergeCell ref="A884:K884"/>
    <mergeCell ref="A885:K885"/>
    <mergeCell ref="A1078:K1078"/>
    <mergeCell ref="A887:K887"/>
    <mergeCell ref="A920:K920"/>
    <mergeCell ref="A943:J943"/>
    <mergeCell ref="A951:J951"/>
    <mergeCell ref="A1036:J1036"/>
    <mergeCell ref="A1077:K1077"/>
    <mergeCell ref="A986:K986"/>
    <mergeCell ref="A984:K984"/>
    <mergeCell ref="A985:K985"/>
    <mergeCell ref="A1009:K1009"/>
    <mergeCell ref="A935:J935"/>
    <mergeCell ref="A1044:J1044"/>
    <mergeCell ref="A1028:J1028"/>
    <mergeCell ref="A987:K987"/>
  </mergeCells>
  <pageMargins left="0.75" right="0.75" top="1" bottom="1" header="0.5" footer="0.5"/>
  <pageSetup scale="9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3D9DED25-A2D5-4E9C-AE81-5F8DCE42D457}">
          <x14:formula1>
            <xm:f>'Drop Down Menus'!$A$48:$A$49</xm:f>
          </x14:formula1>
          <xm:sqref>J68:J102 J821:J834 J33:J50 J481:J512 J214:J235 J418:J446 J606:J627 J644 J268:J299 J465 J556:J560 J237:J250 J758:J759 J753:J756 J745:J748 J374:J377 J260:J263 J252:J255 J696:J724 J1042:J1043 J797:J819 J646:J647 J140:J156 J265:J266 J473:J479 J366:J372 J1102:J1119 J257:J258 J1037:J1040 J158:J164 J60:J66 J52:J58 J166:J172 J517:J538 J174:J209 J1121:J1127 J1 J384:J413 J1171:J1048576 J562:J568 J652:J658 J467:J471 J554 J726:J743 J379 J750:J751 J629:J642 J649:J650 J844:J850 J944:J950 J836:J842 J988:J1008 J1081:J1100 J1129:J1135 J344:J364 J888:J913 J107:J138 J915:J919 J448:J463 J540:J552 J921:J934 J1010:J1027 J936 J1029:J1035 J938:J942 J304:J342 J4:J31</xm:sqref>
        </x14:dataValidation>
        <x14:dataValidation type="list" allowBlank="1" showInputMessage="1" showErrorMessage="1" xr:uid="{2D1AC67E-8162-4FF7-94A5-003E93F80009}">
          <x14:formula1>
            <xm:f>'Drop Down Menus'!$D$8:$D$13</xm:f>
          </x14:formula1>
          <xm:sqref>D260:D262 D1129:D1131 D1037:D1039 D944:D946 D753:D755 D374:D376 D652:D654 D562:D564 D473:D475 D166:D168 D60:D62 D844:D846</xm:sqref>
        </x14:dataValidation>
        <x14:dataValidation type="list" allowBlank="1" showInputMessage="1" showErrorMessage="1" xr:uid="{0F096B2E-6BB5-4138-B54E-D8DC376DEA3E}">
          <x14:formula1>
            <xm:f>'Drop Down Menus'!$F$1:$F$6</xm:f>
          </x14:formula1>
          <xm:sqref>C750 C797:C819 C1037:C1040 C257 C646:C647 C649 C745:C748 C252:C255 C366:C371 C379 C467:C470 C726:C733 C753:C756 C644 C988:C1008 C374:C377 C260:C263 C237:C250 C268:C299 C382:C413 C465 C473:C479 C562:C568 C660:C691 C554:C559 C570:C601 C540:C552 C606:C627 C52:C57 C265:C266 C60:C66 C344:C364 C448:C463 C1170:C1048576 C174:C209 C696:C724 C742:C743 C758:C759 C761:C792 C836:C842 C844:C850 C852:C883 C888:C919 C936:C942 C944:C950 C952:C983 C1029:C1035 C1042:C1043 C1045:C1076 C1081:C1100 C1010:C1027 C1121:C1127 C1129:C1135 C1137:C1168 C652:C658 C481:C512 C304:C342 C517:C538 C418:C446 C1102:C1119 C158:C163 C629:C642 C821:C834 C921:C934 C1 C33:C50 C214:C235 C166:C172 C68:C102 C107:C138 C140:C156 C4:C13 C17:C31</xm:sqref>
        </x14:dataValidation>
        <x14:dataValidation type="list" allowBlank="1" showInputMessage="1" showErrorMessage="1" xr:uid="{A94FA6B6-6732-4FE9-A31B-F96F1F60387F}">
          <x14:formula1>
            <xm:f>'C:\Data\SVDP\Food Pantry Financial\Master Sheet\[SVdP Master Report for FY2019.xlsx]Drop Down Menus'!#REF!</xm:f>
          </x14:formula1>
          <xm:sqref>C58 C164 C258 C372 C471 C560 C650 C751</xm:sqref>
        </x14:dataValidation>
        <x14:dataValidation type="list" allowBlank="1" showInputMessage="1" showErrorMessage="1" xr:uid="{2F89B1F5-24EB-4B94-ABB4-BA4BADDB0F4D}">
          <x14:formula1>
            <xm:f>'Drop Down Menus'!$D$20:$D$30</xm:f>
          </x14:formula1>
          <xm:sqref>L304</xm:sqref>
        </x14:dataValidation>
        <x14:dataValidation type="list" allowBlank="1" showInputMessage="1" showErrorMessage="1" xr:uid="{9EF4C7E8-DBB1-4364-8EE4-BB16D9F92932}">
          <x14:formula1>
            <xm:f>'Drop Down Menus'!$A$37:$A$47</xm:f>
          </x14:formula1>
          <xm:sqref>G726:G743 G821:G834 G517:G538 G33:G50 G1102:G1119 G481:G512 G556:G560 G652:G658 G1137:G1168 G1129:G1135 G1121:G1127 G1081:G1100 G1045:G1076 G1042:G1043 G1029:G1035 G988:G1008 G952:G983 G944:G950 G938:G942 G540:G552 G852:G883 G844:G850 G836:G842 G629:G642 G761:G792 G750:G751 G758:G759 G696:G724 G52:G58 G1170:G1048576 G649:G650 G467:G471 G344:G364 G797:G819 G265:G266 G257:G258 G644 G570:G601 G660:G691 G554 G562:G568 G473:G479 G465 G366:G372 G382:G413 G268:G299 G237:G250 G260:G263 G374:G377 G921:G934 G606:G627 G753:G756 G745:G748 G379 G646:G647 G252:G255 G1010:G1027 G448:G463 G1037:G1040 G888:G919 G158:G164 G140:G156 G60:G66 G418:G446 G304:G342 G1 G166:G172 G68:G102 G107:G138 G214:G235 G174:G209 G4:G13 G17:G31</xm:sqref>
        </x14:dataValidation>
        <x14:dataValidation type="list" allowBlank="1" showInputMessage="1" showErrorMessage="1" xr:uid="{A3401C07-EF4E-481F-80FA-B37FE27CD3D4}">
          <x14:formula1>
            <xm:f>'Drop Down Menus'!$D$26:$D$32</xm:f>
          </x14:formula1>
          <xm:sqref>K1102:K1048576 K1081:K1100 K921:K983 K988:K1008 K104 K33:K102 K107:K138 K140:K156 K1010:K1076 K1 K158:K209 K214:K235 K237:K299 K304:K342 K344:K413 K418:K512 K517:K538 K540:K601 K606:K627 K629:K691 K696:K724 K726:K792 K796:K819 K821:K883 K888:K919 K4:K31</xm:sqref>
        </x14:dataValidation>
        <x14:dataValidation type="list" allowBlank="1" showInputMessage="1" showErrorMessage="1" xr:uid="{6ADBFCD6-B29C-492D-A99F-19E4EE01FB09}">
          <x14:formula1>
            <xm:f>'Drop Down Menus'!$A$1:$A$20</xm:f>
          </x14:formula1>
          <xm:sqref>F726:F743 F888:F919 F1037:F1040 F158:F164 F1102:F1119 F540:F552 F797:F819 F1010:F1027 F252:F255 F646:F647 F379 F745:F748 F753:F756 F606:F627 F921:F934 F374:F377 F260:F263 F237:F250 F268:F299 F382:F413 F366:F372 F465 F448:F463 F473:F479 F562:F568 F554 F660:F691 F418:F446 F140:F156 F517:F538 F644 F257:F258 F265:F266 F344:F364 F467:F471 F649:F650 F1170:F1048576 F52:F58 F696:F724 F758:F759 F750:F751 F761:F792 F629:F642 F836:F842 F844:F850 F852:F883 F821:F834 F938:F942 F944:F950 F952:F983 F988:F1008 F1029:F1035 F1042:F1043 F1045:F1076 F1081:F1100 F1121:F1127 F1129:F1135 F1137:F1168 F652:F658 F556:F560 F481:F512 F60:F66 F304:F342 F570:F601 F1 F33:F50 F166:F172 F68:F102 F107:F138 F214:F235 F174:F209 F4:F14 F17:F31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9"/>
  <sheetViews>
    <sheetView showRuler="0" zoomScale="89" zoomScaleNormal="89" workbookViewId="0">
      <pane ySplit="1" topLeftCell="A44" activePane="bottomLeft" state="frozen"/>
      <selection pane="bottomLeft" activeCell="G13" sqref="G13"/>
    </sheetView>
  </sheetViews>
  <sheetFormatPr defaultColWidth="10.875" defaultRowHeight="15.75" x14ac:dyDescent="0.25"/>
  <cols>
    <col min="1" max="1" width="23.875" style="4" customWidth="1"/>
    <col min="2" max="2" width="18" style="719" customWidth="1"/>
    <col min="3" max="3" width="19.125" style="97" customWidth="1"/>
    <col min="4" max="4" width="26.875" style="21" customWidth="1"/>
    <col min="5" max="5" width="16.625" style="21" customWidth="1"/>
    <col min="6" max="6" width="13.875" style="727" customWidth="1"/>
    <col min="7" max="7" width="25.5" style="737" customWidth="1"/>
    <col min="8" max="8" width="10.875" style="949"/>
    <col min="9" max="16384" width="10.875" style="2"/>
  </cols>
  <sheetData>
    <row r="1" spans="1:8" s="1" customFormat="1" ht="61.5" customHeight="1" thickBot="1" x14ac:dyDescent="0.3">
      <c r="A1" s="20" t="s">
        <v>46</v>
      </c>
      <c r="B1" s="431" t="s">
        <v>103</v>
      </c>
      <c r="C1" s="19" t="s">
        <v>45</v>
      </c>
      <c r="D1" s="20" t="s">
        <v>4</v>
      </c>
      <c r="E1" s="20" t="s">
        <v>3</v>
      </c>
      <c r="F1" s="254" t="s">
        <v>136</v>
      </c>
      <c r="G1" s="20" t="s">
        <v>2</v>
      </c>
      <c r="H1" s="949"/>
    </row>
    <row r="2" spans="1:8" s="5" customFormat="1" ht="27" customHeight="1" thickBot="1" x14ac:dyDescent="0.3">
      <c r="A2" s="1128" t="s">
        <v>640</v>
      </c>
      <c r="B2" s="1129"/>
      <c r="C2" s="1129"/>
      <c r="D2" s="1129"/>
      <c r="E2" s="1129"/>
      <c r="F2" s="1129"/>
      <c r="G2" s="1114"/>
      <c r="H2" s="950"/>
    </row>
    <row r="3" spans="1:8" s="1" customFormat="1" ht="18.75" customHeight="1" x14ac:dyDescent="0.25">
      <c r="A3" s="699" t="s">
        <v>74</v>
      </c>
      <c r="B3" s="705"/>
      <c r="C3" s="700"/>
      <c r="D3" s="607"/>
      <c r="E3" s="701"/>
      <c r="F3" s="702"/>
      <c r="G3" s="704"/>
      <c r="H3" s="949"/>
    </row>
    <row r="4" spans="1:8" s="1" customFormat="1" ht="18" customHeight="1" x14ac:dyDescent="0.25">
      <c r="A4" s="690"/>
      <c r="B4" s="706"/>
      <c r="C4" s="691"/>
      <c r="D4" s="607"/>
      <c r="E4" s="692"/>
      <c r="F4" s="691"/>
      <c r="G4" s="704"/>
      <c r="H4" s="949"/>
    </row>
    <row r="5" spans="1:8" s="1" customFormat="1" ht="33.75" customHeight="1" x14ac:dyDescent="0.25">
      <c r="A5" s="690"/>
      <c r="B5" s="706">
        <v>44105</v>
      </c>
      <c r="C5" s="691">
        <v>300</v>
      </c>
      <c r="D5" s="607" t="s">
        <v>370</v>
      </c>
      <c r="E5" s="692" t="s">
        <v>692</v>
      </c>
      <c r="F5" s="691">
        <f t="shared" ref="F5:F9" si="0">SUM(C5)</f>
        <v>300</v>
      </c>
      <c r="G5" s="463" t="s">
        <v>693</v>
      </c>
      <c r="H5" s="949"/>
    </row>
    <row r="6" spans="1:8" s="1" customFormat="1" ht="35.25" customHeight="1" x14ac:dyDescent="0.25">
      <c r="A6" s="690"/>
      <c r="B6" s="706">
        <v>44117</v>
      </c>
      <c r="C6" s="691">
        <v>500</v>
      </c>
      <c r="D6" s="607" t="s">
        <v>356</v>
      </c>
      <c r="E6" s="692" t="s">
        <v>543</v>
      </c>
      <c r="F6" s="691">
        <f t="shared" si="0"/>
        <v>500</v>
      </c>
      <c r="G6" s="463" t="s">
        <v>761</v>
      </c>
      <c r="H6" s="949"/>
    </row>
    <row r="7" spans="1:8" s="1" customFormat="1" ht="32.25" customHeight="1" x14ac:dyDescent="0.25">
      <c r="A7" s="690"/>
      <c r="B7" s="706">
        <v>44119</v>
      </c>
      <c r="C7" s="691">
        <v>477.7</v>
      </c>
      <c r="D7" s="607" t="s">
        <v>370</v>
      </c>
      <c r="E7" s="607" t="s">
        <v>748</v>
      </c>
      <c r="F7" s="691">
        <f t="shared" si="0"/>
        <v>477.7</v>
      </c>
      <c r="G7" s="463" t="s">
        <v>749</v>
      </c>
      <c r="H7" s="949"/>
    </row>
    <row r="8" spans="1:8" ht="33.75" customHeight="1" x14ac:dyDescent="0.25">
      <c r="A8" s="693"/>
      <c r="B8" s="706">
        <v>44120</v>
      </c>
      <c r="C8" s="691">
        <v>255</v>
      </c>
      <c r="D8" s="607" t="s">
        <v>49</v>
      </c>
      <c r="E8" s="607" t="s">
        <v>751</v>
      </c>
      <c r="F8" s="691">
        <f t="shared" si="0"/>
        <v>255</v>
      </c>
      <c r="G8" s="463" t="s">
        <v>752</v>
      </c>
    </row>
    <row r="9" spans="1:8" ht="32.25" customHeight="1" x14ac:dyDescent="0.25">
      <c r="A9" s="694"/>
      <c r="B9" s="706">
        <v>44125</v>
      </c>
      <c r="C9" s="691">
        <v>1000</v>
      </c>
      <c r="D9" s="607" t="s">
        <v>359</v>
      </c>
      <c r="E9" s="607" t="s">
        <v>759</v>
      </c>
      <c r="F9" s="691">
        <f t="shared" si="0"/>
        <v>1000</v>
      </c>
      <c r="G9" s="463" t="s">
        <v>760</v>
      </c>
    </row>
    <row r="10" spans="1:8" s="6" customFormat="1" ht="22.5" customHeight="1" x14ac:dyDescent="0.25">
      <c r="A10" s="695"/>
      <c r="B10" s="706">
        <v>44127</v>
      </c>
      <c r="C10" s="691">
        <v>70</v>
      </c>
      <c r="D10" s="607" t="s">
        <v>370</v>
      </c>
      <c r="E10" s="607" t="s">
        <v>779</v>
      </c>
      <c r="F10" s="691">
        <f t="shared" ref="F10:F12" si="1">SUM(C10)</f>
        <v>70</v>
      </c>
      <c r="G10" s="463" t="s">
        <v>768</v>
      </c>
      <c r="H10" s="949"/>
    </row>
    <row r="11" spans="1:8" s="6" customFormat="1" ht="21.75" customHeight="1" x14ac:dyDescent="0.25">
      <c r="A11" s="696"/>
      <c r="B11" s="706">
        <v>44131</v>
      </c>
      <c r="C11" s="691">
        <v>150</v>
      </c>
      <c r="D11" s="607" t="s">
        <v>370</v>
      </c>
      <c r="E11" s="607" t="s">
        <v>767</v>
      </c>
      <c r="F11" s="691">
        <f t="shared" si="1"/>
        <v>150</v>
      </c>
      <c r="G11" s="463" t="s">
        <v>768</v>
      </c>
      <c r="H11" s="949"/>
    </row>
    <row r="12" spans="1:8" s="6" customFormat="1" ht="30.75" customHeight="1" x14ac:dyDescent="0.25">
      <c r="A12" s="697"/>
      <c r="B12" s="706">
        <v>44131</v>
      </c>
      <c r="C12" s="691">
        <v>47.5</v>
      </c>
      <c r="D12" s="607" t="s">
        <v>370</v>
      </c>
      <c r="E12" s="607" t="s">
        <v>780</v>
      </c>
      <c r="F12" s="691">
        <f t="shared" si="1"/>
        <v>47.5</v>
      </c>
      <c r="G12" s="463" t="s">
        <v>781</v>
      </c>
      <c r="H12" s="949"/>
    </row>
    <row r="13" spans="1:8" s="6" customFormat="1" ht="48" customHeight="1" x14ac:dyDescent="0.25">
      <c r="A13" s="697"/>
      <c r="B13" s="706">
        <v>44133</v>
      </c>
      <c r="C13" s="691">
        <v>300</v>
      </c>
      <c r="D13" s="607" t="s">
        <v>370</v>
      </c>
      <c r="E13" s="607" t="s">
        <v>782</v>
      </c>
      <c r="F13" s="691">
        <f>SUM(C13)</f>
        <v>300</v>
      </c>
      <c r="G13" s="463" t="s">
        <v>827</v>
      </c>
      <c r="H13" s="949"/>
    </row>
    <row r="14" spans="1:8" s="6" customFormat="1" ht="21.6" customHeight="1" x14ac:dyDescent="0.25">
      <c r="A14" s="697"/>
      <c r="B14" s="706"/>
      <c r="C14" s="691"/>
      <c r="D14" s="607"/>
      <c r="E14" s="607"/>
      <c r="F14" s="691"/>
      <c r="G14" s="463"/>
      <c r="H14" s="949"/>
    </row>
    <row r="15" spans="1:8" s="6" customFormat="1" ht="21.4" customHeight="1" x14ac:dyDescent="0.25">
      <c r="A15" s="697"/>
      <c r="B15" s="706"/>
      <c r="C15" s="691"/>
      <c r="D15" s="607"/>
      <c r="E15" s="607"/>
      <c r="F15" s="691"/>
      <c r="G15" s="463"/>
      <c r="H15" s="949"/>
    </row>
    <row r="16" spans="1:8" s="6" customFormat="1" ht="19.5" customHeight="1" x14ac:dyDescent="0.25">
      <c r="A16" s="697"/>
      <c r="B16" s="706"/>
      <c r="C16" s="691"/>
      <c r="D16" s="607"/>
      <c r="E16" s="607"/>
      <c r="F16" s="691"/>
      <c r="G16" s="463"/>
      <c r="H16" s="949"/>
    </row>
    <row r="17" spans="1:8" s="6" customFormat="1" ht="20.100000000000001" customHeight="1" x14ac:dyDescent="0.25">
      <c r="A17" s="697"/>
      <c r="B17" s="706"/>
      <c r="C17" s="691"/>
      <c r="D17" s="607"/>
      <c r="E17" s="607"/>
      <c r="F17" s="691"/>
      <c r="G17" s="463"/>
      <c r="H17" s="949"/>
    </row>
    <row r="18" spans="1:8" s="6" customFormat="1" ht="19.5" customHeight="1" x14ac:dyDescent="0.25">
      <c r="A18" s="696"/>
      <c r="B18" s="706"/>
      <c r="C18" s="691"/>
      <c r="D18" s="607"/>
      <c r="E18" s="607"/>
      <c r="F18" s="691"/>
      <c r="G18" s="463"/>
      <c r="H18" s="949"/>
    </row>
    <row r="19" spans="1:8" s="6" customFormat="1" ht="19.149999999999999" customHeight="1" x14ac:dyDescent="0.25">
      <c r="A19" s="696"/>
      <c r="B19" s="706"/>
      <c r="C19" s="691"/>
      <c r="D19" s="607"/>
      <c r="E19" s="607"/>
      <c r="F19" s="691"/>
      <c r="G19" s="463"/>
      <c r="H19" s="949"/>
    </row>
    <row r="20" spans="1:8" s="6" customFormat="1" ht="19.149999999999999" customHeight="1" x14ac:dyDescent="0.25">
      <c r="A20" s="696"/>
      <c r="B20" s="706"/>
      <c r="C20" s="691"/>
      <c r="D20" s="607"/>
      <c r="E20" s="607"/>
      <c r="F20" s="691"/>
      <c r="G20" s="463"/>
      <c r="H20" s="949"/>
    </row>
    <row r="21" spans="1:8" s="6" customFormat="1" ht="19.149999999999999" customHeight="1" x14ac:dyDescent="0.25">
      <c r="A21" s="696"/>
      <c r="B21" s="706"/>
      <c r="C21" s="691"/>
      <c r="D21" s="607"/>
      <c r="E21" s="607"/>
      <c r="F21" s="691"/>
      <c r="G21" s="463"/>
      <c r="H21" s="949"/>
    </row>
    <row r="22" spans="1:8" s="6" customFormat="1" ht="30.75" customHeight="1" x14ac:dyDescent="0.25">
      <c r="A22" s="696"/>
      <c r="B22" s="707"/>
      <c r="C22" s="691"/>
      <c r="D22" s="607"/>
      <c r="E22" s="607"/>
      <c r="F22" s="691"/>
      <c r="G22" s="463"/>
      <c r="H22" s="949"/>
    </row>
    <row r="23" spans="1:8" s="6" customFormat="1" ht="19.149999999999999" customHeight="1" x14ac:dyDescent="0.25">
      <c r="A23" s="696"/>
      <c r="B23" s="707"/>
      <c r="C23" s="691"/>
      <c r="D23" s="607"/>
      <c r="E23" s="607"/>
      <c r="F23" s="691"/>
      <c r="G23" s="463"/>
      <c r="H23" s="949"/>
    </row>
    <row r="24" spans="1:8" s="6" customFormat="1" ht="19.149999999999999" customHeight="1" x14ac:dyDescent="0.25">
      <c r="A24" s="696"/>
      <c r="B24" s="707"/>
      <c r="C24" s="691"/>
      <c r="D24" s="607"/>
      <c r="E24" s="607"/>
      <c r="F24" s="691"/>
      <c r="G24" s="463"/>
      <c r="H24" s="949"/>
    </row>
    <row r="25" spans="1:8" s="6" customFormat="1" ht="34.5" customHeight="1" x14ac:dyDescent="0.25">
      <c r="A25" s="696"/>
      <c r="B25" s="707"/>
      <c r="C25" s="691"/>
      <c r="D25" s="607"/>
      <c r="E25" s="607"/>
      <c r="F25" s="691"/>
      <c r="G25" s="463"/>
      <c r="H25" s="949"/>
    </row>
    <row r="26" spans="1:8" s="6" customFormat="1" ht="31.5" customHeight="1" x14ac:dyDescent="0.25">
      <c r="A26" s="696"/>
      <c r="B26" s="707"/>
      <c r="C26" s="691"/>
      <c r="D26" s="607"/>
      <c r="E26" s="607"/>
      <c r="F26" s="691"/>
      <c r="G26" s="467"/>
      <c r="H26" s="949"/>
    </row>
    <row r="27" spans="1:8" s="6" customFormat="1" ht="19.149999999999999" customHeight="1" x14ac:dyDescent="0.25">
      <c r="A27" s="696"/>
      <c r="B27" s="707"/>
      <c r="C27" s="691"/>
      <c r="D27" s="607"/>
      <c r="E27" s="607"/>
      <c r="F27" s="691"/>
      <c r="G27" s="736"/>
      <c r="H27" s="949"/>
    </row>
    <row r="28" spans="1:8" s="6" customFormat="1" ht="34.5" customHeight="1" x14ac:dyDescent="0.25">
      <c r="A28" s="696"/>
      <c r="B28" s="707"/>
      <c r="C28" s="691"/>
      <c r="D28" s="607"/>
      <c r="E28" s="607"/>
      <c r="F28" s="691"/>
      <c r="G28" s="463"/>
      <c r="H28" s="949"/>
    </row>
    <row r="29" spans="1:8" s="6" customFormat="1" ht="30" customHeight="1" x14ac:dyDescent="0.25">
      <c r="A29" s="696"/>
      <c r="B29" s="707"/>
      <c r="C29" s="691"/>
      <c r="D29" s="607"/>
      <c r="E29" s="607"/>
      <c r="F29" s="691"/>
      <c r="G29" s="463"/>
      <c r="H29" s="949"/>
    </row>
    <row r="30" spans="1:8" s="6" customFormat="1" ht="19.149999999999999" customHeight="1" x14ac:dyDescent="0.25">
      <c r="A30" s="696"/>
      <c r="B30" s="707"/>
      <c r="C30" s="691" t="s">
        <v>74</v>
      </c>
      <c r="D30" s="607"/>
      <c r="E30" s="607"/>
      <c r="F30" s="691"/>
      <c r="G30" s="704"/>
      <c r="H30" s="949"/>
    </row>
    <row r="31" spans="1:8" s="6" customFormat="1" ht="19.5" customHeight="1" x14ac:dyDescent="0.25">
      <c r="A31" s="696"/>
      <c r="B31" s="707" t="s">
        <v>74</v>
      </c>
      <c r="C31" s="691" t="s">
        <v>74</v>
      </c>
      <c r="D31" s="607"/>
      <c r="E31" s="607"/>
      <c r="F31" s="691"/>
      <c r="G31" s="463"/>
      <c r="H31" s="949"/>
    </row>
    <row r="32" spans="1:8" s="6" customFormat="1" ht="19.149999999999999" customHeight="1" x14ac:dyDescent="0.25">
      <c r="A32" s="696"/>
      <c r="B32" s="707" t="s">
        <v>74</v>
      </c>
      <c r="C32" s="691" t="s">
        <v>74</v>
      </c>
      <c r="D32" s="607"/>
      <c r="E32" s="607"/>
      <c r="F32" s="798"/>
      <c r="G32" s="463"/>
      <c r="H32" s="949"/>
    </row>
    <row r="33" spans="1:8" s="6" customFormat="1" ht="18.95" customHeight="1" thickBot="1" x14ac:dyDescent="0.3">
      <c r="A33" s="815"/>
      <c r="B33" s="708"/>
      <c r="C33" s="698"/>
      <c r="D33" s="582"/>
      <c r="E33" s="582"/>
      <c r="F33" s="721"/>
      <c r="G33" s="467"/>
      <c r="H33" s="949"/>
    </row>
    <row r="34" spans="1:8" s="6" customFormat="1" ht="24" customHeight="1" thickBot="1" x14ac:dyDescent="0.3">
      <c r="A34" s="88" t="s">
        <v>75</v>
      </c>
      <c r="B34" s="431" t="s">
        <v>74</v>
      </c>
      <c r="C34" s="254">
        <f>SUM(C3:C32)</f>
        <v>3100.2</v>
      </c>
      <c r="D34" s="816"/>
      <c r="E34" s="816"/>
      <c r="F34" s="254">
        <f>SUM(F3:F33)</f>
        <v>3100.2</v>
      </c>
      <c r="G34" s="817"/>
      <c r="H34" s="949"/>
    </row>
    <row r="35" spans="1:8" s="6" customFormat="1" ht="24" customHeight="1" thickBot="1" x14ac:dyDescent="0.3">
      <c r="A35" s="1187"/>
      <c r="B35" s="1188"/>
      <c r="C35" s="1188"/>
      <c r="D35" s="1188"/>
      <c r="E35" s="1188"/>
      <c r="F35" s="1188"/>
      <c r="G35" s="1189"/>
      <c r="H35" s="949"/>
    </row>
    <row r="36" spans="1:8" s="6" customFormat="1" ht="24" customHeight="1" thickBot="1" x14ac:dyDescent="0.3">
      <c r="A36" s="1184" t="s">
        <v>579</v>
      </c>
      <c r="B36" s="1185"/>
      <c r="C36" s="1185"/>
      <c r="D36" s="1185"/>
      <c r="E36" s="1185"/>
      <c r="F36" s="1185"/>
      <c r="G36" s="1186"/>
      <c r="H36" s="949"/>
    </row>
    <row r="37" spans="1:8" s="6" customFormat="1" ht="24" customHeight="1" x14ac:dyDescent="0.25">
      <c r="A37" s="805"/>
      <c r="B37" s="806"/>
      <c r="C37" s="806"/>
      <c r="D37" s="806"/>
      <c r="E37" s="806"/>
      <c r="F37" s="806"/>
      <c r="G37" s="807"/>
      <c r="H37" s="949"/>
    </row>
    <row r="38" spans="1:8" s="6" customFormat="1" ht="24" customHeight="1" x14ac:dyDescent="0.25">
      <c r="A38" s="808"/>
      <c r="B38" s="809"/>
      <c r="C38" s="809"/>
      <c r="D38" s="809"/>
      <c r="E38" s="809"/>
      <c r="F38" s="809"/>
      <c r="G38" s="810"/>
      <c r="H38" s="949"/>
    </row>
    <row r="39" spans="1:8" s="6" customFormat="1" ht="24" customHeight="1" x14ac:dyDescent="0.25">
      <c r="A39" s="811"/>
      <c r="B39" s="147"/>
      <c r="C39" s="812"/>
      <c r="D39" s="809"/>
      <c r="E39" s="578"/>
      <c r="F39" s="812"/>
      <c r="G39" s="800"/>
      <c r="H39" s="949"/>
    </row>
    <row r="40" spans="1:8" s="6" customFormat="1" ht="24" customHeight="1" thickBot="1" x14ac:dyDescent="0.3">
      <c r="A40" s="813"/>
      <c r="B40" s="814"/>
      <c r="C40" s="801"/>
      <c r="D40" s="802"/>
      <c r="E40" s="802"/>
      <c r="F40" s="803"/>
      <c r="G40" s="804"/>
      <c r="H40" s="949"/>
    </row>
    <row r="41" spans="1:8" ht="23.65" customHeight="1" thickBot="1" x14ac:dyDescent="0.3">
      <c r="A41" s="1190" t="s">
        <v>641</v>
      </c>
      <c r="B41" s="1191"/>
      <c r="C41" s="1191"/>
      <c r="D41" s="1191"/>
      <c r="E41" s="1191"/>
      <c r="F41" s="1191"/>
      <c r="G41" s="1192"/>
    </row>
    <row r="42" spans="1:8" ht="27" customHeight="1" x14ac:dyDescent="0.25">
      <c r="A42" s="1022" t="s">
        <v>348</v>
      </c>
      <c r="B42" s="1023"/>
      <c r="C42" s="986">
        <f>SUMIF(D3:D40,"SVDP Member Donation",C3:C40)</f>
        <v>0</v>
      </c>
      <c r="D42" s="661"/>
      <c r="E42" s="661"/>
      <c r="F42" s="924"/>
      <c r="G42" s="704"/>
    </row>
    <row r="43" spans="1:8" ht="24.75" customHeight="1" x14ac:dyDescent="0.25">
      <c r="A43" s="84" t="s">
        <v>346</v>
      </c>
      <c r="B43" s="709"/>
      <c r="C43" s="691">
        <f>SUMIF(D3:D40,"St. Matthew Donation",C3:C40)</f>
        <v>1000</v>
      </c>
      <c r="D43" s="607"/>
      <c r="E43" s="607"/>
      <c r="F43" s="720"/>
      <c r="G43" s="463"/>
    </row>
    <row r="44" spans="1:8" ht="33" customHeight="1" x14ac:dyDescent="0.25">
      <c r="A44" s="86" t="s">
        <v>347</v>
      </c>
      <c r="B44" s="710"/>
      <c r="C44" s="691">
        <f>SUMIF(D3:D33,"St. Patrick Donation",C3:C33)</f>
        <v>500</v>
      </c>
      <c r="D44" s="607"/>
      <c r="E44" s="607"/>
      <c r="F44" s="720"/>
      <c r="G44" s="463"/>
    </row>
    <row r="45" spans="1:8" ht="32.25" customHeight="1" x14ac:dyDescent="0.25">
      <c r="A45" s="86" t="s">
        <v>370</v>
      </c>
      <c r="B45" s="710"/>
      <c r="C45" s="691">
        <f>SUMIF(D3:D40,"Friends of SFC SVdP Donations",C3:C40)</f>
        <v>1345.2</v>
      </c>
      <c r="D45" s="607"/>
      <c r="E45" s="607"/>
      <c r="F45" s="720"/>
      <c r="G45" s="463"/>
    </row>
    <row r="46" spans="1:8" ht="24.75" customHeight="1" x14ac:dyDescent="0.25">
      <c r="A46" s="86" t="s">
        <v>135</v>
      </c>
      <c r="B46" s="710"/>
      <c r="C46" s="691">
        <f>SUMIF(D3:D33,"General Donations",C3:C33)</f>
        <v>0</v>
      </c>
      <c r="D46" s="607"/>
      <c r="E46" s="607"/>
      <c r="F46" s="720"/>
      <c r="G46" s="463"/>
    </row>
    <row r="47" spans="1:8" ht="21.75" customHeight="1" x14ac:dyDescent="0.25">
      <c r="A47" s="86" t="s">
        <v>128</v>
      </c>
      <c r="B47" s="710"/>
      <c r="C47" s="691">
        <f>SUMIF(D3:D40,"Baby Closet",C3:C40)</f>
        <v>0</v>
      </c>
      <c r="D47" s="607"/>
      <c r="E47" s="607"/>
      <c r="F47" s="720"/>
      <c r="G47" s="463"/>
    </row>
    <row r="48" spans="1:8" ht="36" customHeight="1" x14ac:dyDescent="0.25">
      <c r="A48" s="86" t="s">
        <v>344</v>
      </c>
      <c r="B48" s="710"/>
      <c r="C48" s="691">
        <f>SUMIF(D3:D40,"Food Card Sales",C3:C40)</f>
        <v>0</v>
      </c>
      <c r="D48" s="607"/>
      <c r="E48" s="607"/>
      <c r="F48" s="720"/>
      <c r="G48" s="463"/>
    </row>
    <row r="49" spans="1:7" ht="30.75" customHeight="1" x14ac:dyDescent="0.25">
      <c r="A49" s="84" t="s">
        <v>50</v>
      </c>
      <c r="B49" s="709"/>
      <c r="C49" s="691">
        <f>SUMIF(D3:D40,"Fund-Raising Craft Fair",C3:C40)</f>
        <v>0</v>
      </c>
      <c r="D49" s="607"/>
      <c r="E49" s="607"/>
      <c r="F49" s="720"/>
      <c r="G49" s="463"/>
    </row>
    <row r="50" spans="1:7" ht="33" customHeight="1" x14ac:dyDescent="0.25">
      <c r="A50" s="84" t="s">
        <v>337</v>
      </c>
      <c r="B50" s="711"/>
      <c r="C50" s="691">
        <f>SUMIF(D3:D40,"St Jude's Pantry Reimbursements",C3:C40)</f>
        <v>0</v>
      </c>
      <c r="D50" s="607"/>
      <c r="E50" s="607"/>
      <c r="F50" s="720"/>
      <c r="G50" s="463"/>
    </row>
    <row r="51" spans="1:7" ht="21" customHeight="1" x14ac:dyDescent="0.25">
      <c r="A51" s="98" t="s">
        <v>49</v>
      </c>
      <c r="B51" s="706"/>
      <c r="C51" s="691">
        <f>SUMIF(D3:D40,"Other Misc Receipts",C3:C40)</f>
        <v>255</v>
      </c>
      <c r="D51" s="607"/>
      <c r="E51" s="607"/>
      <c r="F51" s="720"/>
      <c r="G51" s="463"/>
    </row>
    <row r="52" spans="1:7" ht="16.5" thickBot="1" x14ac:dyDescent="0.3">
      <c r="A52" s="87"/>
      <c r="B52" s="706"/>
      <c r="C52" s="698"/>
      <c r="D52" s="607"/>
      <c r="E52" s="607"/>
      <c r="F52" s="720"/>
      <c r="G52" s="463"/>
    </row>
    <row r="53" spans="1:7" ht="16.5" thickBot="1" x14ac:dyDescent="0.3">
      <c r="A53" s="88" t="s">
        <v>75</v>
      </c>
      <c r="B53" s="708"/>
      <c r="C53" s="100">
        <f>SUM(C42:C51)</f>
        <v>3100.2</v>
      </c>
      <c r="D53" s="582"/>
      <c r="E53" s="582"/>
      <c r="F53" s="721"/>
      <c r="G53" s="467"/>
    </row>
    <row r="54" spans="1:7" ht="19.5" thickBot="1" x14ac:dyDescent="0.3">
      <c r="A54" s="1166" t="s">
        <v>642</v>
      </c>
      <c r="B54" s="1167"/>
      <c r="C54" s="1167"/>
      <c r="D54" s="1167"/>
      <c r="E54" s="1167"/>
      <c r="F54" s="1167"/>
      <c r="G54" s="1167"/>
    </row>
    <row r="55" spans="1:7" ht="16.5" thickBot="1" x14ac:dyDescent="0.3">
      <c r="A55" s="1198"/>
      <c r="B55" s="1199"/>
      <c r="C55" s="1199"/>
      <c r="D55" s="1199"/>
      <c r="E55" s="1199"/>
      <c r="F55" s="1199"/>
      <c r="G55" s="1200"/>
    </row>
    <row r="56" spans="1:7" ht="19.5" thickBot="1" x14ac:dyDescent="0.3">
      <c r="A56" s="1166" t="s">
        <v>643</v>
      </c>
      <c r="B56" s="1167"/>
      <c r="C56" s="1167"/>
      <c r="D56" s="1167"/>
      <c r="E56" s="1167"/>
      <c r="F56" s="1167"/>
      <c r="G56" s="1168"/>
    </row>
    <row r="57" spans="1:7" x14ac:dyDescent="0.25">
      <c r="A57" s="103"/>
      <c r="B57" s="712">
        <v>44139</v>
      </c>
      <c r="C57" s="550">
        <v>100</v>
      </c>
      <c r="D57" s="89" t="s">
        <v>370</v>
      </c>
      <c r="E57" s="89" t="s">
        <v>794</v>
      </c>
      <c r="F57" s="336">
        <f>SUM(C57)</f>
        <v>100</v>
      </c>
      <c r="G57" s="704" t="s">
        <v>795</v>
      </c>
    </row>
    <row r="58" spans="1:7" ht="31.5" x14ac:dyDescent="0.25">
      <c r="A58" s="85"/>
      <c r="B58" s="713">
        <v>44140</v>
      </c>
      <c r="C58" s="91">
        <v>67.66</v>
      </c>
      <c r="D58" s="89" t="s">
        <v>370</v>
      </c>
      <c r="E58" s="89" t="s">
        <v>796</v>
      </c>
      <c r="F58" s="132">
        <f>SUM(C58)</f>
        <v>67.66</v>
      </c>
      <c r="G58" s="463" t="s">
        <v>797</v>
      </c>
    </row>
    <row r="59" spans="1:7" ht="30" customHeight="1" x14ac:dyDescent="0.25">
      <c r="A59" s="85"/>
      <c r="B59" s="713">
        <v>44144</v>
      </c>
      <c r="C59" s="91">
        <v>24.82</v>
      </c>
      <c r="D59" s="89" t="s">
        <v>370</v>
      </c>
      <c r="E59" s="90" t="s">
        <v>796</v>
      </c>
      <c r="F59" s="132">
        <v>24.82</v>
      </c>
      <c r="G59" s="463" t="s">
        <v>798</v>
      </c>
    </row>
    <row r="60" spans="1:7" ht="30.75" customHeight="1" x14ac:dyDescent="0.25">
      <c r="A60" s="85"/>
      <c r="B60" s="713">
        <v>44147</v>
      </c>
      <c r="C60" s="91">
        <v>500</v>
      </c>
      <c r="D60" s="89" t="s">
        <v>356</v>
      </c>
      <c r="E60" s="90" t="s">
        <v>806</v>
      </c>
      <c r="F60" s="132">
        <f>SUM(C60)</f>
        <v>500</v>
      </c>
      <c r="G60" s="463" t="s">
        <v>807</v>
      </c>
    </row>
    <row r="61" spans="1:7" x14ac:dyDescent="0.25">
      <c r="A61" s="85"/>
      <c r="B61" s="713">
        <v>44151</v>
      </c>
      <c r="C61" s="91">
        <v>700</v>
      </c>
      <c r="D61" s="89" t="s">
        <v>349</v>
      </c>
      <c r="E61" s="89" t="s">
        <v>825</v>
      </c>
      <c r="F61" s="132">
        <f>SUM(C61)</f>
        <v>700</v>
      </c>
      <c r="G61" s="463" t="s">
        <v>826</v>
      </c>
    </row>
    <row r="62" spans="1:7" x14ac:dyDescent="0.25">
      <c r="A62" s="85"/>
      <c r="B62" s="713"/>
      <c r="C62" s="91"/>
      <c r="D62" s="89"/>
      <c r="E62" s="89"/>
      <c r="F62" s="132"/>
      <c r="G62" s="463"/>
    </row>
    <row r="63" spans="1:7" x14ac:dyDescent="0.25">
      <c r="A63" s="85"/>
      <c r="B63" s="713"/>
      <c r="C63" s="91"/>
      <c r="D63" s="89"/>
      <c r="E63" s="89"/>
      <c r="F63" s="132"/>
      <c r="G63" s="736"/>
    </row>
    <row r="64" spans="1:7" x14ac:dyDescent="0.25">
      <c r="A64" s="85"/>
      <c r="B64" s="713"/>
      <c r="C64" s="91"/>
      <c r="D64" s="89"/>
      <c r="E64" s="89"/>
      <c r="F64" s="132"/>
      <c r="G64" s="463"/>
    </row>
    <row r="65" spans="1:7" ht="33.75" customHeight="1" x14ac:dyDescent="0.25">
      <c r="A65" s="85"/>
      <c r="B65" s="713"/>
      <c r="C65" s="91"/>
      <c r="D65" s="89"/>
      <c r="E65" s="89"/>
      <c r="F65" s="132"/>
      <c r="G65" s="463"/>
    </row>
    <row r="66" spans="1:7" ht="30" customHeight="1" x14ac:dyDescent="0.25">
      <c r="A66" s="85"/>
      <c r="B66" s="713"/>
      <c r="C66" s="91"/>
      <c r="D66" s="89"/>
      <c r="E66" s="89"/>
      <c r="F66" s="132"/>
      <c r="G66" s="463"/>
    </row>
    <row r="67" spans="1:7" ht="33" customHeight="1" x14ac:dyDescent="0.25">
      <c r="A67" s="85"/>
      <c r="B67" s="713"/>
      <c r="C67" s="91"/>
      <c r="D67" s="89"/>
      <c r="E67" s="89"/>
      <c r="F67" s="132"/>
      <c r="G67" s="463"/>
    </row>
    <row r="68" spans="1:7" x14ac:dyDescent="0.25">
      <c r="A68" s="85"/>
      <c r="B68" s="713"/>
      <c r="C68" s="91"/>
      <c r="D68" s="89"/>
      <c r="E68" s="89"/>
      <c r="F68" s="132"/>
      <c r="G68" s="463"/>
    </row>
    <row r="69" spans="1:7" x14ac:dyDescent="0.25">
      <c r="A69" s="85"/>
      <c r="B69" s="713"/>
      <c r="C69" s="91"/>
      <c r="D69" s="89"/>
      <c r="E69" s="89"/>
      <c r="F69" s="132"/>
      <c r="G69" s="463"/>
    </row>
    <row r="70" spans="1:7" x14ac:dyDescent="0.25">
      <c r="A70" s="85"/>
      <c r="B70" s="713"/>
      <c r="C70" s="91"/>
      <c r="D70" s="89"/>
      <c r="E70" s="89"/>
      <c r="F70" s="132"/>
      <c r="G70" s="463"/>
    </row>
    <row r="71" spans="1:7" ht="32.25" customHeight="1" x14ac:dyDescent="0.25">
      <c r="A71" s="85"/>
      <c r="B71" s="713"/>
      <c r="C71" s="91"/>
      <c r="D71" s="89"/>
      <c r="E71" s="89"/>
      <c r="F71" s="132"/>
      <c r="G71" s="463"/>
    </row>
    <row r="72" spans="1:7" ht="30" customHeight="1" x14ac:dyDescent="0.25">
      <c r="A72" s="85"/>
      <c r="B72" s="713"/>
      <c r="C72" s="91"/>
      <c r="D72" s="89"/>
      <c r="E72" s="89"/>
      <c r="F72" s="132"/>
      <c r="G72" s="463"/>
    </row>
    <row r="73" spans="1:7" ht="24" customHeight="1" x14ac:dyDescent="0.25">
      <c r="A73" s="85"/>
      <c r="B73" s="713"/>
      <c r="C73" s="91"/>
      <c r="D73" s="89"/>
      <c r="E73" s="89"/>
      <c r="F73" s="132"/>
      <c r="G73" s="463"/>
    </row>
    <row r="74" spans="1:7" ht="31.5" customHeight="1" x14ac:dyDescent="0.25">
      <c r="A74" s="85"/>
      <c r="B74" s="713"/>
      <c r="C74" s="91"/>
      <c r="D74" s="89"/>
      <c r="E74" s="89"/>
      <c r="F74" s="132"/>
      <c r="G74" s="463"/>
    </row>
    <row r="75" spans="1:7" ht="33" customHeight="1" x14ac:dyDescent="0.25">
      <c r="A75" s="85"/>
      <c r="B75" s="713"/>
      <c r="C75" s="91"/>
      <c r="D75" s="89"/>
      <c r="E75" s="89"/>
      <c r="F75" s="132"/>
      <c r="G75" s="463"/>
    </row>
    <row r="76" spans="1:7" ht="32.25" customHeight="1" x14ac:dyDescent="0.25">
      <c r="A76" s="85"/>
      <c r="B76" s="713"/>
      <c r="C76" s="91"/>
      <c r="D76" s="89"/>
      <c r="E76" s="89"/>
      <c r="F76" s="132"/>
      <c r="G76" s="463"/>
    </row>
    <row r="77" spans="1:7" ht="32.25" customHeight="1" x14ac:dyDescent="0.25">
      <c r="A77" s="85"/>
      <c r="B77" s="713"/>
      <c r="C77" s="91"/>
      <c r="D77" s="89"/>
      <c r="E77" s="89"/>
      <c r="F77" s="132"/>
      <c r="G77" s="463"/>
    </row>
    <row r="78" spans="1:7" ht="29.25" customHeight="1" x14ac:dyDescent="0.25">
      <c r="A78" s="85"/>
      <c r="B78" s="713"/>
      <c r="C78" s="91"/>
      <c r="D78" s="89"/>
      <c r="E78" s="89"/>
      <c r="F78" s="132"/>
      <c r="G78" s="463"/>
    </row>
    <row r="79" spans="1:7" ht="33" customHeight="1" x14ac:dyDescent="0.25">
      <c r="A79" s="85"/>
      <c r="B79" s="713"/>
      <c r="C79" s="91"/>
      <c r="D79" s="89"/>
      <c r="E79" s="89"/>
      <c r="F79" s="132"/>
      <c r="G79" s="463"/>
    </row>
    <row r="80" spans="1:7" ht="32.25" customHeight="1" x14ac:dyDescent="0.25">
      <c r="A80" s="85"/>
      <c r="B80" s="713"/>
      <c r="C80" s="91"/>
      <c r="D80" s="89"/>
      <c r="E80" s="89"/>
      <c r="F80" s="132"/>
      <c r="G80" s="463"/>
    </row>
    <row r="81" spans="1:9" ht="33" customHeight="1" x14ac:dyDescent="0.25">
      <c r="A81" s="85"/>
      <c r="B81" s="713"/>
      <c r="C81" s="91"/>
      <c r="D81" s="89"/>
      <c r="E81" s="89"/>
      <c r="F81" s="132"/>
      <c r="G81" s="463"/>
      <c r="I81" s="734" t="s">
        <v>74</v>
      </c>
    </row>
    <row r="82" spans="1:9" ht="29.25" customHeight="1" x14ac:dyDescent="0.25">
      <c r="A82" s="85"/>
      <c r="B82" s="713"/>
      <c r="C82" s="91"/>
      <c r="D82" s="89"/>
      <c r="E82" s="89"/>
      <c r="F82" s="132"/>
      <c r="G82" s="463"/>
    </row>
    <row r="83" spans="1:9" ht="30" customHeight="1" x14ac:dyDescent="0.25">
      <c r="A83" s="85"/>
      <c r="B83" s="713"/>
      <c r="C83" s="91"/>
      <c r="D83" s="89"/>
      <c r="E83" s="89"/>
      <c r="F83" s="132"/>
      <c r="G83" s="463"/>
    </row>
    <row r="84" spans="1:9" ht="29.25" customHeight="1" x14ac:dyDescent="0.25">
      <c r="A84" s="85"/>
      <c r="B84" s="713"/>
      <c r="C84" s="91"/>
      <c r="D84" s="89"/>
      <c r="E84" s="89"/>
      <c r="F84" s="132"/>
      <c r="G84" s="463"/>
    </row>
    <row r="85" spans="1:9" ht="33.75" customHeight="1" x14ac:dyDescent="0.25">
      <c r="A85" s="85"/>
      <c r="B85" s="713"/>
      <c r="C85" s="91"/>
      <c r="D85" s="89"/>
      <c r="E85" s="89"/>
      <c r="F85" s="132"/>
      <c r="G85" s="463"/>
    </row>
    <row r="86" spans="1:9" ht="29.25" customHeight="1" x14ac:dyDescent="0.25">
      <c r="A86" s="85"/>
      <c r="B86" s="713"/>
      <c r="C86" s="91"/>
      <c r="D86" s="89"/>
      <c r="E86" s="89"/>
      <c r="F86" s="132"/>
      <c r="G86" s="463"/>
    </row>
    <row r="87" spans="1:9" ht="32.25" customHeight="1" x14ac:dyDescent="0.25">
      <c r="A87" s="85"/>
      <c r="B87" s="713"/>
      <c r="C87" s="91"/>
      <c r="D87" s="89"/>
      <c r="E87" s="89"/>
      <c r="F87" s="132"/>
      <c r="G87" s="463"/>
    </row>
    <row r="88" spans="1:9" ht="30.75" customHeight="1" x14ac:dyDescent="0.25">
      <c r="A88" s="85"/>
      <c r="B88" s="713"/>
      <c r="C88" s="91"/>
      <c r="D88" s="89"/>
      <c r="E88" s="89"/>
      <c r="F88" s="132"/>
      <c r="G88" s="463"/>
    </row>
    <row r="89" spans="1:9" ht="45.75" customHeight="1" x14ac:dyDescent="0.25">
      <c r="A89" s="85"/>
      <c r="B89" s="713"/>
      <c r="C89" s="91"/>
      <c r="D89" s="89"/>
      <c r="E89" s="89"/>
      <c r="F89" s="132"/>
      <c r="G89" s="463"/>
    </row>
    <row r="90" spans="1:9" ht="21.75" customHeight="1" x14ac:dyDescent="0.25">
      <c r="A90" s="85"/>
      <c r="B90" s="713"/>
      <c r="C90" s="91"/>
      <c r="D90" s="89"/>
      <c r="E90" s="89"/>
      <c r="F90" s="132"/>
      <c r="G90" s="463"/>
    </row>
    <row r="91" spans="1:9" ht="21.75" customHeight="1" x14ac:dyDescent="0.25">
      <c r="A91" s="85"/>
      <c r="B91" s="713"/>
      <c r="C91" s="91"/>
      <c r="D91" s="89"/>
      <c r="E91" s="89"/>
      <c r="F91" s="132"/>
      <c r="G91" s="463"/>
    </row>
    <row r="92" spans="1:9" ht="32.25" customHeight="1" x14ac:dyDescent="0.25">
      <c r="A92" s="85"/>
      <c r="B92" s="713"/>
      <c r="C92" s="91"/>
      <c r="D92" s="89"/>
      <c r="E92" s="89"/>
      <c r="F92" s="132"/>
      <c r="G92" s="463"/>
    </row>
    <row r="93" spans="1:9" ht="29.25" customHeight="1" x14ac:dyDescent="0.25">
      <c r="A93" s="85"/>
      <c r="B93" s="713"/>
      <c r="C93" s="91"/>
      <c r="D93" s="89"/>
      <c r="E93" s="89"/>
      <c r="F93" s="132"/>
      <c r="G93" s="463"/>
    </row>
    <row r="94" spans="1:9" ht="32.25" customHeight="1" x14ac:dyDescent="0.25">
      <c r="A94" s="85"/>
      <c r="B94" s="713"/>
      <c r="C94" s="91"/>
      <c r="D94" s="89"/>
      <c r="E94" s="89"/>
      <c r="F94" s="132"/>
      <c r="G94" s="463"/>
    </row>
    <row r="95" spans="1:9" ht="31.5" customHeight="1" x14ac:dyDescent="0.25">
      <c r="A95" s="85"/>
      <c r="B95" s="713"/>
      <c r="C95" s="91"/>
      <c r="D95" s="89"/>
      <c r="E95" s="89"/>
      <c r="F95" s="132"/>
      <c r="G95" s="463"/>
    </row>
    <row r="96" spans="1:9" ht="30.75" customHeight="1" x14ac:dyDescent="0.25">
      <c r="A96" s="85"/>
      <c r="B96" s="713"/>
      <c r="C96" s="91"/>
      <c r="D96" s="89"/>
      <c r="E96" s="89"/>
      <c r="F96" s="132"/>
      <c r="G96" s="463"/>
    </row>
    <row r="97" spans="1:7" ht="38.25" customHeight="1" x14ac:dyDescent="0.25">
      <c r="A97" s="85"/>
      <c r="B97" s="713"/>
      <c r="C97" s="91"/>
      <c r="D97" s="89"/>
      <c r="E97" s="89"/>
      <c r="F97" s="132"/>
      <c r="G97" s="463"/>
    </row>
    <row r="98" spans="1:7" ht="27" customHeight="1" x14ac:dyDescent="0.25">
      <c r="A98" s="85"/>
      <c r="B98" s="713" t="s">
        <v>74</v>
      </c>
      <c r="C98" s="91" t="s">
        <v>74</v>
      </c>
      <c r="D98" s="89"/>
      <c r="E98" s="89" t="s">
        <v>74</v>
      </c>
      <c r="F98" s="132"/>
      <c r="G98" s="463" t="s">
        <v>74</v>
      </c>
    </row>
    <row r="99" spans="1:7" ht="16.5" thickBot="1" x14ac:dyDescent="0.3">
      <c r="A99" s="102"/>
      <c r="B99" s="95"/>
      <c r="C99" s="91"/>
      <c r="D99" s="89"/>
      <c r="E99" s="89"/>
      <c r="F99" s="132" t="s">
        <v>74</v>
      </c>
      <c r="G99" s="463"/>
    </row>
    <row r="100" spans="1:7" ht="16.5" thickBot="1" x14ac:dyDescent="0.3">
      <c r="A100" s="88" t="s">
        <v>75</v>
      </c>
      <c r="B100" s="714"/>
      <c r="C100" s="19">
        <f>SUM(C57:C98)</f>
        <v>1392.48</v>
      </c>
      <c r="D100" s="89"/>
      <c r="E100" s="89"/>
      <c r="F100" s="19">
        <f>SUM(F57:F98)</f>
        <v>1392.48</v>
      </c>
      <c r="G100" s="463"/>
    </row>
    <row r="101" spans="1:7" ht="16.5" thickBot="1" x14ac:dyDescent="0.3">
      <c r="A101" s="1187"/>
      <c r="B101" s="1188"/>
      <c r="C101" s="1188"/>
      <c r="D101" s="1188"/>
      <c r="E101" s="1188"/>
      <c r="F101" s="1188"/>
      <c r="G101" s="1189"/>
    </row>
    <row r="102" spans="1:7" ht="19.5" thickBot="1" x14ac:dyDescent="0.3">
      <c r="A102" s="1184" t="s">
        <v>579</v>
      </c>
      <c r="B102" s="1185"/>
      <c r="C102" s="1185"/>
      <c r="D102" s="1185"/>
      <c r="E102" s="1185"/>
      <c r="F102" s="1185"/>
      <c r="G102" s="1186"/>
    </row>
    <row r="103" spans="1:7" ht="18.75" x14ac:dyDescent="0.25">
      <c r="A103" s="805"/>
      <c r="B103" s="806"/>
      <c r="C103" s="806"/>
      <c r="D103" s="806"/>
      <c r="E103" s="806"/>
      <c r="F103" s="806"/>
      <c r="G103" s="807"/>
    </row>
    <row r="104" spans="1:7" ht="18.75" x14ac:dyDescent="0.25">
      <c r="A104" s="808"/>
      <c r="B104" s="809"/>
      <c r="C104" s="809"/>
      <c r="D104" s="809"/>
      <c r="E104" s="809"/>
      <c r="F104" s="809"/>
      <c r="G104" s="810"/>
    </row>
    <row r="105" spans="1:7" ht="18.75" x14ac:dyDescent="0.25">
      <c r="A105" s="811"/>
      <c r="B105" s="147"/>
      <c r="C105" s="812"/>
      <c r="D105" s="809"/>
      <c r="E105" s="578"/>
      <c r="F105" s="812"/>
      <c r="G105" s="800"/>
    </row>
    <row r="106" spans="1:7" ht="16.5" thickBot="1" x14ac:dyDescent="0.3">
      <c r="A106" s="813"/>
      <c r="B106" s="814"/>
      <c r="C106" s="801"/>
      <c r="D106" s="802"/>
      <c r="E106" s="802"/>
      <c r="F106" s="803"/>
      <c r="G106" s="804"/>
    </row>
    <row r="107" spans="1:7" ht="21.6" customHeight="1" thickBot="1" x14ac:dyDescent="0.3">
      <c r="A107" s="1190" t="s">
        <v>353</v>
      </c>
      <c r="B107" s="1191"/>
      <c r="C107" s="1191"/>
      <c r="D107" s="1191"/>
      <c r="E107" s="1191"/>
      <c r="F107" s="1191"/>
      <c r="G107" s="1192"/>
    </row>
    <row r="108" spans="1:7" x14ac:dyDescent="0.25">
      <c r="A108" s="1022" t="s">
        <v>348</v>
      </c>
      <c r="B108" s="1023"/>
      <c r="C108" s="118">
        <f>SUMIF(D57:D98,"SVDP Member Donation",C57:C98)</f>
        <v>700</v>
      </c>
      <c r="D108" s="1024"/>
      <c r="E108" s="1024"/>
      <c r="F108" s="1025"/>
      <c r="G108" s="704"/>
    </row>
    <row r="109" spans="1:7" x14ac:dyDescent="0.25">
      <c r="A109" s="84" t="s">
        <v>346</v>
      </c>
      <c r="B109" s="709"/>
      <c r="C109" s="93">
        <f>SUMIF(D57:D98,"St. Matthew Donation",C57:D98)</f>
        <v>0</v>
      </c>
      <c r="D109" s="89"/>
      <c r="E109" s="89"/>
      <c r="F109" s="92"/>
      <c r="G109" s="463"/>
    </row>
    <row r="110" spans="1:7" x14ac:dyDescent="0.25">
      <c r="A110" s="86" t="s">
        <v>347</v>
      </c>
      <c r="B110" s="710"/>
      <c r="C110" s="93">
        <f>SUMIF(D57:D98,"St. Patrick Donation",C57:C98)</f>
        <v>500</v>
      </c>
      <c r="D110" s="89"/>
      <c r="E110" s="89"/>
      <c r="F110" s="92"/>
      <c r="G110" s="463"/>
    </row>
    <row r="111" spans="1:7" ht="31.5" x14ac:dyDescent="0.25">
      <c r="A111" s="86" t="s">
        <v>370</v>
      </c>
      <c r="B111" s="710"/>
      <c r="C111" s="93">
        <f>SUMIF(D57:D98,"Friends of SFC SVdP Donations",C57:C98)</f>
        <v>192.48</v>
      </c>
      <c r="D111" s="89"/>
      <c r="E111" s="89"/>
      <c r="F111" s="92"/>
      <c r="G111" s="463"/>
    </row>
    <row r="112" spans="1:7" x14ac:dyDescent="0.25">
      <c r="A112" s="86" t="s">
        <v>135</v>
      </c>
      <c r="B112" s="710"/>
      <c r="C112" s="93">
        <f>SUMIF(D57:D98,"General Donations",C57:C98)</f>
        <v>0</v>
      </c>
      <c r="D112" s="89"/>
      <c r="E112" s="89"/>
      <c r="F112" s="92"/>
      <c r="G112" s="463"/>
    </row>
    <row r="113" spans="1:7" x14ac:dyDescent="0.25">
      <c r="A113" s="86" t="s">
        <v>128</v>
      </c>
      <c r="B113" s="710"/>
      <c r="C113" s="93">
        <f>SUMIF(D57:D98,"Baby Closet",C57:C98)</f>
        <v>0</v>
      </c>
      <c r="D113" s="89"/>
      <c r="E113" s="89"/>
      <c r="F113" s="92"/>
      <c r="G113" s="463"/>
    </row>
    <row r="114" spans="1:7" x14ac:dyDescent="0.25">
      <c r="A114" s="86" t="s">
        <v>344</v>
      </c>
      <c r="B114" s="710"/>
      <c r="C114" s="93">
        <f>SUMIF(D57:D98,"Food Card Sales",C57:C98)</f>
        <v>0</v>
      </c>
      <c r="D114" s="89"/>
      <c r="E114" s="89"/>
      <c r="F114" s="92"/>
      <c r="G114" s="463"/>
    </row>
    <row r="115" spans="1:7" x14ac:dyDescent="0.25">
      <c r="A115" s="84" t="s">
        <v>50</v>
      </c>
      <c r="B115" s="709"/>
      <c r="C115" s="93">
        <f>SUMIF(D57:D98,"Fund-Raising Craft Fair",C57:C98)</f>
        <v>0</v>
      </c>
      <c r="D115" s="89"/>
      <c r="E115" s="89"/>
      <c r="F115" s="92"/>
      <c r="G115" s="463"/>
    </row>
    <row r="116" spans="1:7" ht="31.5" x14ac:dyDescent="0.25">
      <c r="A116" s="84" t="s">
        <v>337</v>
      </c>
      <c r="B116" s="711"/>
      <c r="C116" s="93">
        <f>SUMIF(D57:D98,"St Jude's Pantry Reimbursements",C57:C98)</f>
        <v>0</v>
      </c>
      <c r="D116" s="89"/>
      <c r="E116" s="89"/>
      <c r="F116" s="92"/>
      <c r="G116" s="463"/>
    </row>
    <row r="117" spans="1:7" x14ac:dyDescent="0.25">
      <c r="A117" s="98" t="s">
        <v>49</v>
      </c>
      <c r="B117" s="95"/>
      <c r="C117" s="93">
        <f>SUMIF(D57:D98,"Other Misc Receipts",C57:C98)</f>
        <v>0</v>
      </c>
      <c r="D117" s="89"/>
      <c r="E117" s="89"/>
      <c r="F117" s="92"/>
      <c r="G117" s="463"/>
    </row>
    <row r="118" spans="1:7" ht="16.5" thickBot="1" x14ac:dyDescent="0.3">
      <c r="A118" s="49"/>
      <c r="B118" s="95"/>
      <c r="C118" s="94"/>
      <c r="D118" s="89"/>
      <c r="E118" s="89"/>
      <c r="F118" s="92"/>
      <c r="G118" s="463"/>
    </row>
    <row r="119" spans="1:7" ht="16.5" thickBot="1" x14ac:dyDescent="0.3">
      <c r="A119" s="88" t="s">
        <v>75</v>
      </c>
      <c r="B119" s="95"/>
      <c r="C119" s="19">
        <f>SUM(C108:C117)</f>
        <v>1392.48</v>
      </c>
      <c r="D119" s="89"/>
      <c r="E119" s="89"/>
      <c r="F119" s="92"/>
      <c r="G119" s="463"/>
    </row>
    <row r="120" spans="1:7" ht="16.5" thickBot="1" x14ac:dyDescent="0.3">
      <c r="A120" s="99"/>
      <c r="B120" s="715"/>
      <c r="C120" s="104"/>
      <c r="D120" s="101"/>
      <c r="E120" s="101"/>
      <c r="F120" s="722"/>
      <c r="G120" s="467"/>
    </row>
    <row r="121" spans="1:7" ht="19.5" thickBot="1" x14ac:dyDescent="0.3">
      <c r="A121" s="1166" t="s">
        <v>644</v>
      </c>
      <c r="B121" s="1167"/>
      <c r="C121" s="1167"/>
      <c r="D121" s="1167"/>
      <c r="E121" s="1167"/>
      <c r="F121" s="1167"/>
      <c r="G121" s="1168"/>
    </row>
    <row r="122" spans="1:7" ht="16.5" thickBot="1" x14ac:dyDescent="0.3">
      <c r="A122" s="1193"/>
      <c r="B122" s="1194"/>
      <c r="C122" s="1194"/>
      <c r="D122" s="1194"/>
      <c r="E122" s="1194"/>
      <c r="F122" s="1194"/>
      <c r="G122" s="1195"/>
    </row>
    <row r="123" spans="1:7" ht="19.5" thickBot="1" x14ac:dyDescent="0.3">
      <c r="A123" s="1166" t="s">
        <v>645</v>
      </c>
      <c r="B123" s="1167"/>
      <c r="C123" s="1167"/>
      <c r="D123" s="1167"/>
      <c r="E123" s="1167"/>
      <c r="F123" s="1167"/>
      <c r="G123" s="1168"/>
    </row>
    <row r="124" spans="1:7" ht="18.75" x14ac:dyDescent="0.25">
      <c r="A124" s="987"/>
      <c r="B124" s="110"/>
      <c r="C124" s="118"/>
      <c r="D124" s="170"/>
      <c r="E124" s="170"/>
      <c r="F124" s="1072"/>
      <c r="G124" s="704"/>
    </row>
    <row r="125" spans="1:7" ht="18.75" x14ac:dyDescent="0.25">
      <c r="A125" s="384"/>
      <c r="B125" s="95"/>
      <c r="C125" s="93"/>
      <c r="D125" s="131"/>
      <c r="E125" s="131"/>
      <c r="F125" s="132"/>
      <c r="G125" s="738"/>
    </row>
    <row r="126" spans="1:7" ht="18.75" x14ac:dyDescent="0.25">
      <c r="A126" s="384"/>
      <c r="B126" s="95"/>
      <c r="C126" s="93"/>
      <c r="D126" s="131"/>
      <c r="E126" s="131"/>
      <c r="F126" s="132"/>
      <c r="G126" s="738"/>
    </row>
    <row r="127" spans="1:7" ht="18.75" x14ac:dyDescent="0.25">
      <c r="A127" s="384"/>
      <c r="B127" s="95"/>
      <c r="C127" s="93"/>
      <c r="D127" s="131"/>
      <c r="E127" s="131"/>
      <c r="F127" s="132"/>
      <c r="G127" s="738"/>
    </row>
    <row r="128" spans="1:7" ht="18.75" x14ac:dyDescent="0.25">
      <c r="A128" s="384"/>
      <c r="B128" s="95"/>
      <c r="C128" s="93"/>
      <c r="D128" s="131"/>
      <c r="E128" s="131"/>
      <c r="F128" s="132"/>
      <c r="G128" s="463"/>
    </row>
    <row r="129" spans="1:7" x14ac:dyDescent="0.25">
      <c r="A129" s="85"/>
      <c r="B129" s="95"/>
      <c r="C129" s="93"/>
      <c r="D129" s="131"/>
      <c r="E129" s="131"/>
      <c r="F129" s="132"/>
      <c r="G129" s="738"/>
    </row>
    <row r="130" spans="1:7" x14ac:dyDescent="0.25">
      <c r="A130" s="85"/>
      <c r="B130" s="95"/>
      <c r="C130" s="93"/>
      <c r="D130" s="131"/>
      <c r="E130" s="131"/>
      <c r="F130" s="132"/>
      <c r="G130" s="463"/>
    </row>
    <row r="131" spans="1:7" x14ac:dyDescent="0.25">
      <c r="A131" s="85"/>
      <c r="B131" s="95"/>
      <c r="C131" s="93"/>
      <c r="D131" s="131"/>
      <c r="E131" s="131"/>
      <c r="F131" s="132"/>
      <c r="G131" s="463"/>
    </row>
    <row r="132" spans="1:7" ht="31.5" customHeight="1" x14ac:dyDescent="0.25">
      <c r="A132" s="85"/>
      <c r="B132" s="95"/>
      <c r="C132" s="93"/>
      <c r="D132" s="131"/>
      <c r="E132" s="131"/>
      <c r="F132" s="132"/>
      <c r="G132" s="463"/>
    </row>
    <row r="133" spans="1:7" ht="31.5" customHeight="1" x14ac:dyDescent="0.25">
      <c r="A133" s="85"/>
      <c r="B133" s="95"/>
      <c r="C133" s="93"/>
      <c r="D133" s="131"/>
      <c r="E133" s="131"/>
      <c r="F133" s="132"/>
      <c r="G133" s="463"/>
    </row>
    <row r="134" spans="1:7" x14ac:dyDescent="0.25">
      <c r="A134" s="85"/>
      <c r="B134" s="96" t="s">
        <v>74</v>
      </c>
      <c r="C134" s="135" t="s">
        <v>74</v>
      </c>
      <c r="D134" s="131"/>
      <c r="E134" s="136" t="s">
        <v>74</v>
      </c>
      <c r="F134" s="132"/>
      <c r="G134" s="332"/>
    </row>
    <row r="135" spans="1:7" x14ac:dyDescent="0.25">
      <c r="A135" s="85"/>
      <c r="B135" s="95" t="s">
        <v>74</v>
      </c>
      <c r="C135" s="93" t="s">
        <v>74</v>
      </c>
      <c r="D135" s="131"/>
      <c r="E135" s="131" t="s">
        <v>74</v>
      </c>
      <c r="F135" s="132"/>
      <c r="G135" s="463"/>
    </row>
    <row r="136" spans="1:7" x14ac:dyDescent="0.25">
      <c r="A136" s="85"/>
      <c r="B136" s="96" t="s">
        <v>74</v>
      </c>
      <c r="C136" s="135" t="s">
        <v>74</v>
      </c>
      <c r="D136" s="131"/>
      <c r="E136" s="131"/>
      <c r="F136" s="132" t="s">
        <v>74</v>
      </c>
      <c r="G136" s="332" t="s">
        <v>74</v>
      </c>
    </row>
    <row r="137" spans="1:7" ht="16.5" thickBot="1" x14ac:dyDescent="0.3">
      <c r="A137" s="102"/>
      <c r="B137" s="125" t="s">
        <v>74</v>
      </c>
      <c r="C137" s="382" t="s">
        <v>74</v>
      </c>
      <c r="D137" s="131"/>
      <c r="E137" s="131"/>
      <c r="F137" s="132" t="s">
        <v>74</v>
      </c>
      <c r="G137" s="137" t="s">
        <v>74</v>
      </c>
    </row>
    <row r="138" spans="1:7" ht="16.5" thickBot="1" x14ac:dyDescent="0.3">
      <c r="A138" s="88" t="s">
        <v>75</v>
      </c>
      <c r="B138" s="95"/>
      <c r="C138" s="19">
        <f>SUM(C124:C136)</f>
        <v>0</v>
      </c>
      <c r="D138" s="131"/>
      <c r="E138" s="131"/>
      <c r="F138" s="19">
        <f>SUM(F124:F136)</f>
        <v>0</v>
      </c>
      <c r="G138" s="463"/>
    </row>
    <row r="139" spans="1:7" ht="16.5" thickBot="1" x14ac:dyDescent="0.3">
      <c r="A139" s="1187"/>
      <c r="B139" s="1188"/>
      <c r="C139" s="1188"/>
      <c r="D139" s="1188"/>
      <c r="E139" s="1188"/>
      <c r="F139" s="1188"/>
      <c r="G139" s="1189"/>
    </row>
    <row r="140" spans="1:7" ht="19.5" thickBot="1" x14ac:dyDescent="0.3">
      <c r="A140" s="1184" t="s">
        <v>579</v>
      </c>
      <c r="B140" s="1185"/>
      <c r="C140" s="1185"/>
      <c r="D140" s="1185"/>
      <c r="E140" s="1185"/>
      <c r="F140" s="1185"/>
      <c r="G140" s="1186"/>
    </row>
    <row r="141" spans="1:7" ht="18.75" x14ac:dyDescent="0.25">
      <c r="A141" s="805"/>
      <c r="B141" s="806"/>
      <c r="C141" s="806"/>
      <c r="D141" s="806"/>
      <c r="E141" s="806"/>
      <c r="F141" s="806"/>
      <c r="G141" s="807"/>
    </row>
    <row r="142" spans="1:7" ht="18.75" x14ac:dyDescent="0.25">
      <c r="A142" s="808"/>
      <c r="B142" s="809"/>
      <c r="C142" s="809"/>
      <c r="D142" s="809"/>
      <c r="E142" s="809"/>
      <c r="F142" s="809"/>
      <c r="G142" s="810"/>
    </row>
    <row r="143" spans="1:7" ht="18.75" x14ac:dyDescent="0.25">
      <c r="A143" s="811"/>
      <c r="B143" s="147"/>
      <c r="C143" s="812"/>
      <c r="D143" s="809"/>
      <c r="E143" s="578"/>
      <c r="F143" s="812"/>
      <c r="G143" s="800"/>
    </row>
    <row r="144" spans="1:7" ht="16.5" thickBot="1" x14ac:dyDescent="0.3">
      <c r="A144" s="813"/>
      <c r="B144" s="814"/>
      <c r="C144" s="801"/>
      <c r="D144" s="802"/>
      <c r="E144" s="802"/>
      <c r="F144" s="803"/>
      <c r="G144" s="804"/>
    </row>
    <row r="145" spans="1:7" ht="23.1" customHeight="1" thickBot="1" x14ac:dyDescent="0.3">
      <c r="A145" s="1190" t="s">
        <v>646</v>
      </c>
      <c r="B145" s="1191"/>
      <c r="C145" s="1191"/>
      <c r="D145" s="1191"/>
      <c r="E145" s="1191"/>
      <c r="F145" s="1191"/>
      <c r="G145" s="1192"/>
    </row>
    <row r="146" spans="1:7" x14ac:dyDescent="0.25">
      <c r="A146" s="1022" t="s">
        <v>348</v>
      </c>
      <c r="B146" s="1023"/>
      <c r="C146" s="118">
        <f>SUMIF(D124:D136,"SVDP Member Donation",C124:C136)</f>
        <v>0</v>
      </c>
      <c r="D146" s="1024"/>
      <c r="E146" s="1024"/>
      <c r="F146" s="1025"/>
      <c r="G146" s="704"/>
    </row>
    <row r="147" spans="1:7" x14ac:dyDescent="0.25">
      <c r="A147" s="84" t="s">
        <v>346</v>
      </c>
      <c r="B147" s="709"/>
      <c r="C147" s="93">
        <f>SUMIF(D124:D136,"St. Matthew Donation",C124:C136)</f>
        <v>0</v>
      </c>
      <c r="D147" s="89"/>
      <c r="E147" s="89"/>
      <c r="F147" s="92"/>
      <c r="G147" s="463"/>
    </row>
    <row r="148" spans="1:7" x14ac:dyDescent="0.25">
      <c r="A148" s="86" t="s">
        <v>347</v>
      </c>
      <c r="B148" s="710"/>
      <c r="C148" s="93">
        <f>SUMIF(D124:D136,"St. Patrick Donation",C124:C136)</f>
        <v>0</v>
      </c>
      <c r="D148" s="89"/>
      <c r="E148" s="89"/>
      <c r="F148" s="92"/>
      <c r="G148" s="463"/>
    </row>
    <row r="149" spans="1:7" ht="31.5" x14ac:dyDescent="0.25">
      <c r="A149" s="86" t="s">
        <v>370</v>
      </c>
      <c r="B149" s="710"/>
      <c r="C149" s="93">
        <f>SUMIF(D124:D136,"Friends of SFC SVdP Donations",C124:C136)</f>
        <v>0</v>
      </c>
      <c r="D149" s="89"/>
      <c r="E149" s="89"/>
      <c r="F149" s="92"/>
      <c r="G149" s="463"/>
    </row>
    <row r="150" spans="1:7" x14ac:dyDescent="0.25">
      <c r="A150" s="86" t="s">
        <v>135</v>
      </c>
      <c r="B150" s="710"/>
      <c r="C150" s="93">
        <f>SUMIF(D124:D136,"General Donations",C124:C136)</f>
        <v>0</v>
      </c>
      <c r="D150" s="89"/>
      <c r="E150" s="89"/>
      <c r="F150" s="92"/>
      <c r="G150" s="463"/>
    </row>
    <row r="151" spans="1:7" x14ac:dyDescent="0.25">
      <c r="A151" s="86" t="s">
        <v>128</v>
      </c>
      <c r="B151" s="710"/>
      <c r="C151" s="93">
        <f>SUMIF(D124:D136,"Baby Closet",C124:C136)</f>
        <v>0</v>
      </c>
      <c r="D151" s="89"/>
      <c r="E151" s="89"/>
      <c r="F151" s="92"/>
      <c r="G151" s="463"/>
    </row>
    <row r="152" spans="1:7" x14ac:dyDescent="0.25">
      <c r="A152" s="86" t="s">
        <v>344</v>
      </c>
      <c r="B152" s="710"/>
      <c r="C152" s="93">
        <f>SUMIF(D124:D136,"Food Card Sales",C124:C136)</f>
        <v>0</v>
      </c>
      <c r="D152" s="89"/>
      <c r="E152" s="89"/>
      <c r="F152" s="92"/>
      <c r="G152" s="463"/>
    </row>
    <row r="153" spans="1:7" x14ac:dyDescent="0.25">
      <c r="A153" s="84" t="s">
        <v>50</v>
      </c>
      <c r="B153" s="709"/>
      <c r="C153" s="93">
        <f>SUMIF(D124:D136,"Fund-Raising Craft Fair",C124:C136)</f>
        <v>0</v>
      </c>
      <c r="D153" s="89"/>
      <c r="E153" s="89"/>
      <c r="F153" s="92"/>
      <c r="G153" s="463"/>
    </row>
    <row r="154" spans="1:7" ht="31.5" x14ac:dyDescent="0.25">
      <c r="A154" s="84" t="s">
        <v>337</v>
      </c>
      <c r="B154" s="711"/>
      <c r="C154" s="93">
        <f>SUMIF(D124:D136,"St Jude's Pantry Reimbursements",C124:C136)</f>
        <v>0</v>
      </c>
      <c r="D154" s="89"/>
      <c r="E154" s="89"/>
      <c r="F154" s="92"/>
      <c r="G154" s="463"/>
    </row>
    <row r="155" spans="1:7" x14ac:dyDescent="0.25">
      <c r="A155" s="98" t="s">
        <v>49</v>
      </c>
      <c r="B155" s="95"/>
      <c r="C155" s="93">
        <f>SUMIF(D124:D136,"Other Misc Receipts",C124:C136)</f>
        <v>0</v>
      </c>
      <c r="D155" s="89"/>
      <c r="E155" s="89"/>
      <c r="F155" s="92"/>
      <c r="G155" s="463"/>
    </row>
    <row r="156" spans="1:7" ht="16.5" thickBot="1" x14ac:dyDescent="0.3">
      <c r="A156" s="49"/>
      <c r="B156" s="95"/>
      <c r="C156" s="93"/>
      <c r="D156" s="89"/>
      <c r="E156" s="89"/>
      <c r="F156" s="92"/>
      <c r="G156" s="463"/>
    </row>
    <row r="157" spans="1:7" ht="16.5" thickBot="1" x14ac:dyDescent="0.3">
      <c r="A157" s="88" t="s">
        <v>75</v>
      </c>
      <c r="B157" s="95"/>
      <c r="C157" s="93">
        <f>SUM(C146:C155)</f>
        <v>0</v>
      </c>
      <c r="D157" s="89"/>
      <c r="E157" s="89"/>
      <c r="F157" s="92"/>
      <c r="G157" s="463"/>
    </row>
    <row r="158" spans="1:7" ht="19.5" thickBot="1" x14ac:dyDescent="0.3">
      <c r="A158" s="1026" t="s">
        <v>74</v>
      </c>
      <c r="B158" s="715"/>
      <c r="C158" s="1027"/>
      <c r="D158" s="101"/>
      <c r="E158" s="101"/>
      <c r="F158" s="722"/>
      <c r="G158" s="467"/>
    </row>
    <row r="159" spans="1:7" ht="19.5" thickBot="1" x14ac:dyDescent="0.3">
      <c r="A159" s="1166" t="s">
        <v>647</v>
      </c>
      <c r="B159" s="1167"/>
      <c r="C159" s="1167"/>
      <c r="D159" s="1167"/>
      <c r="E159" s="1167"/>
      <c r="F159" s="1167"/>
      <c r="G159" s="1168"/>
    </row>
    <row r="160" spans="1:7" ht="16.5" thickBot="1" x14ac:dyDescent="0.3">
      <c r="A160" s="1198"/>
      <c r="B160" s="1199"/>
      <c r="C160" s="1199"/>
      <c r="D160" s="1199"/>
      <c r="E160" s="1199"/>
      <c r="F160" s="1199"/>
      <c r="G160" s="1200"/>
    </row>
    <row r="161" spans="1:7" ht="19.5" thickBot="1" x14ac:dyDescent="0.3">
      <c r="A161" s="1166" t="s">
        <v>648</v>
      </c>
      <c r="B161" s="1167"/>
      <c r="C161" s="1167"/>
      <c r="D161" s="1167"/>
      <c r="E161" s="1167"/>
      <c r="F161" s="1167"/>
      <c r="G161" s="1168"/>
    </row>
    <row r="162" spans="1:7" ht="35.65" customHeight="1" x14ac:dyDescent="0.25">
      <c r="A162" s="103"/>
      <c r="B162" s="110"/>
      <c r="C162" s="118"/>
      <c r="D162" s="170"/>
      <c r="E162" s="170"/>
      <c r="F162" s="336"/>
      <c r="G162" s="704"/>
    </row>
    <row r="163" spans="1:7" ht="19.5" customHeight="1" x14ac:dyDescent="0.25">
      <c r="A163" s="85"/>
      <c r="B163" s="95"/>
      <c r="C163" s="93"/>
      <c r="D163" s="131"/>
      <c r="E163" s="131"/>
      <c r="F163" s="132"/>
      <c r="G163" s="463"/>
    </row>
    <row r="164" spans="1:7" ht="24" customHeight="1" x14ac:dyDescent="0.25">
      <c r="A164" s="85"/>
      <c r="B164" s="95"/>
      <c r="C164" s="93"/>
      <c r="D164" s="131"/>
      <c r="E164" s="131"/>
      <c r="F164" s="132"/>
      <c r="G164" s="463"/>
    </row>
    <row r="165" spans="1:7" ht="16.899999999999999" customHeight="1" x14ac:dyDescent="0.25">
      <c r="A165" s="85"/>
      <c r="B165" s="95"/>
      <c r="C165" s="93"/>
      <c r="D165" s="131"/>
      <c r="E165" s="131"/>
      <c r="F165" s="132"/>
      <c r="G165" s="463"/>
    </row>
    <row r="166" spans="1:7" x14ac:dyDescent="0.25">
      <c r="A166" s="85"/>
      <c r="B166" s="95"/>
      <c r="C166" s="93"/>
      <c r="D166" s="131"/>
      <c r="E166" s="131"/>
      <c r="F166" s="132"/>
      <c r="G166" s="739"/>
    </row>
    <row r="167" spans="1:7" x14ac:dyDescent="0.25">
      <c r="A167" s="85"/>
      <c r="B167" s="95"/>
      <c r="C167" s="93"/>
      <c r="D167" s="131"/>
      <c r="E167" s="131"/>
      <c r="F167" s="132"/>
      <c r="G167" s="739"/>
    </row>
    <row r="168" spans="1:7" x14ac:dyDescent="0.25">
      <c r="A168" s="85"/>
      <c r="B168" s="95"/>
      <c r="C168" s="93"/>
      <c r="D168" s="131"/>
      <c r="E168" s="131"/>
      <c r="F168" s="132"/>
      <c r="G168" s="739"/>
    </row>
    <row r="169" spans="1:7" x14ac:dyDescent="0.25">
      <c r="A169" s="85"/>
      <c r="B169" s="95"/>
      <c r="C169" s="93"/>
      <c r="D169" s="131"/>
      <c r="E169" s="131"/>
      <c r="F169" s="132"/>
      <c r="G169" s="739"/>
    </row>
    <row r="170" spans="1:7" x14ac:dyDescent="0.25">
      <c r="A170" s="85"/>
      <c r="B170" s="95"/>
      <c r="C170" s="93"/>
      <c r="D170" s="131"/>
      <c r="E170" s="131"/>
      <c r="F170" s="132"/>
      <c r="G170" s="739"/>
    </row>
    <row r="171" spans="1:7" ht="34.9" customHeight="1" x14ac:dyDescent="0.25">
      <c r="A171" s="85"/>
      <c r="B171" s="95"/>
      <c r="C171" s="93"/>
      <c r="D171" s="131"/>
      <c r="E171" s="131"/>
      <c r="F171" s="132"/>
      <c r="G171" s="463"/>
    </row>
    <row r="172" spans="1:7" ht="32.65" customHeight="1" x14ac:dyDescent="0.25">
      <c r="A172" s="85"/>
      <c r="B172" s="95"/>
      <c r="C172" s="93"/>
      <c r="D172" s="131"/>
      <c r="E172" s="131"/>
      <c r="F172" s="132"/>
      <c r="G172" s="463"/>
    </row>
    <row r="173" spans="1:7" ht="19.149999999999999" customHeight="1" x14ac:dyDescent="0.25">
      <c r="A173" s="85"/>
      <c r="B173" s="95"/>
      <c r="C173" s="91"/>
      <c r="D173" s="964"/>
      <c r="E173" s="131"/>
      <c r="F173" s="132"/>
      <c r="G173" s="463"/>
    </row>
    <row r="174" spans="1:7" ht="16.149999999999999" customHeight="1" x14ac:dyDescent="0.25">
      <c r="A174" s="85"/>
      <c r="B174" s="95"/>
      <c r="C174" s="93"/>
      <c r="D174" s="131"/>
      <c r="E174" s="131"/>
      <c r="F174" s="132"/>
      <c r="G174" s="463"/>
    </row>
    <row r="175" spans="1:7" ht="19.5" customHeight="1" x14ac:dyDescent="0.25">
      <c r="A175" s="85"/>
      <c r="B175" s="95" t="s">
        <v>74</v>
      </c>
      <c r="C175" s="93" t="s">
        <v>74</v>
      </c>
      <c r="D175" s="131"/>
      <c r="E175" s="131" t="s">
        <v>74</v>
      </c>
      <c r="F175" s="132" t="s">
        <v>74</v>
      </c>
      <c r="G175" s="463"/>
    </row>
    <row r="176" spans="1:7" ht="19.5" customHeight="1" thickBot="1" x14ac:dyDescent="0.3">
      <c r="A176" s="102"/>
      <c r="B176" s="95" t="s">
        <v>74</v>
      </c>
      <c r="C176" s="94"/>
      <c r="D176" s="131"/>
      <c r="E176" s="131" t="s">
        <v>74</v>
      </c>
      <c r="F176" s="1070" t="s">
        <v>74</v>
      </c>
      <c r="G176" s="463"/>
    </row>
    <row r="177" spans="1:7" ht="16.5" thickBot="1" x14ac:dyDescent="0.3">
      <c r="A177" s="383" t="s">
        <v>75</v>
      </c>
      <c r="B177" s="95" t="s">
        <v>74</v>
      </c>
      <c r="C177" s="19">
        <f>SUM(C162:C175)</f>
        <v>0</v>
      </c>
      <c r="D177" s="131"/>
      <c r="E177" s="131" t="s">
        <v>74</v>
      </c>
      <c r="F177" s="19">
        <f>SUM(F162:F175)</f>
        <v>0</v>
      </c>
      <c r="G177" s="463"/>
    </row>
    <row r="178" spans="1:7" ht="16.5" thickBot="1" x14ac:dyDescent="0.3">
      <c r="A178" s="1187"/>
      <c r="B178" s="1188"/>
      <c r="C178" s="1188"/>
      <c r="D178" s="1188"/>
      <c r="E178" s="1188"/>
      <c r="F178" s="1188"/>
      <c r="G178" s="1189"/>
    </row>
    <row r="179" spans="1:7" ht="19.5" thickBot="1" x14ac:dyDescent="0.3">
      <c r="A179" s="1184" t="s">
        <v>579</v>
      </c>
      <c r="B179" s="1185"/>
      <c r="C179" s="1185"/>
      <c r="D179" s="1185"/>
      <c r="E179" s="1185"/>
      <c r="F179" s="1185"/>
      <c r="G179" s="1186"/>
    </row>
    <row r="180" spans="1:7" ht="18.75" x14ac:dyDescent="0.25">
      <c r="A180" s="805"/>
      <c r="B180" s="806"/>
      <c r="C180" s="806"/>
      <c r="D180" s="806"/>
      <c r="E180" s="806"/>
      <c r="F180" s="806"/>
      <c r="G180" s="807"/>
    </row>
    <row r="181" spans="1:7" ht="18.75" x14ac:dyDescent="0.25">
      <c r="A181" s="808"/>
      <c r="B181" s="809"/>
      <c r="C181" s="809"/>
      <c r="D181" s="809"/>
      <c r="E181" s="809"/>
      <c r="F181" s="809"/>
      <c r="G181" s="810"/>
    </row>
    <row r="182" spans="1:7" ht="18.75" x14ac:dyDescent="0.25">
      <c r="A182" s="811"/>
      <c r="B182" s="147"/>
      <c r="C182" s="812"/>
      <c r="D182" s="809"/>
      <c r="E182" s="578"/>
      <c r="F182" s="812"/>
      <c r="G182" s="800"/>
    </row>
    <row r="183" spans="1:7" ht="16.5" thickBot="1" x14ac:dyDescent="0.3">
      <c r="A183" s="813"/>
      <c r="B183" s="814"/>
      <c r="C183" s="801"/>
      <c r="D183" s="802"/>
      <c r="E183" s="802"/>
      <c r="F183" s="803"/>
      <c r="G183" s="804"/>
    </row>
    <row r="184" spans="1:7" ht="23.65" customHeight="1" thickBot="1" x14ac:dyDescent="0.3">
      <c r="A184" s="1113" t="s">
        <v>649</v>
      </c>
      <c r="B184" s="1196"/>
      <c r="C184" s="1196"/>
      <c r="D184" s="1196"/>
      <c r="E184" s="1196"/>
      <c r="F184" s="1196"/>
      <c r="G184" s="1197"/>
    </row>
    <row r="185" spans="1:7" x14ac:dyDescent="0.25">
      <c r="A185" s="818" t="s">
        <v>348</v>
      </c>
      <c r="B185" s="110"/>
      <c r="C185" s="118">
        <f>SUMIF(D161:D183,"SVDP Member Donation",C161:C183)</f>
        <v>0</v>
      </c>
      <c r="D185" s="1024"/>
      <c r="E185" s="1024"/>
      <c r="F185" s="1025"/>
      <c r="G185" s="704"/>
    </row>
    <row r="186" spans="1:7" x14ac:dyDescent="0.25">
      <c r="A186" s="127" t="s">
        <v>346</v>
      </c>
      <c r="B186" s="95"/>
      <c r="C186" s="93">
        <f>SUMIF(D161:D183,"St. Matthew Donation",C161:C183)</f>
        <v>0</v>
      </c>
      <c r="D186" s="89"/>
      <c r="E186" s="90"/>
      <c r="F186" s="92"/>
      <c r="G186" s="463"/>
    </row>
    <row r="187" spans="1:7" x14ac:dyDescent="0.25">
      <c r="A187" s="127" t="s">
        <v>347</v>
      </c>
      <c r="B187" s="95"/>
      <c r="C187" s="93">
        <f>SUMIF(D161:D183,"St. Patrick Donation",C161:C183)</f>
        <v>0</v>
      </c>
      <c r="D187" s="89"/>
      <c r="E187" s="89"/>
      <c r="F187" s="92"/>
      <c r="G187" s="463"/>
    </row>
    <row r="188" spans="1:7" ht="31.5" x14ac:dyDescent="0.25">
      <c r="A188" s="130" t="s">
        <v>370</v>
      </c>
      <c r="B188" s="95"/>
      <c r="C188" s="93">
        <f>SUMIF(D161:D183,"Friends of SFC SVdP Donations",C161:C183)</f>
        <v>0</v>
      </c>
      <c r="D188" s="89"/>
      <c r="E188" s="89"/>
      <c r="F188" s="92"/>
      <c r="G188" s="463"/>
    </row>
    <row r="189" spans="1:7" x14ac:dyDescent="0.25">
      <c r="A189" s="127" t="s">
        <v>135</v>
      </c>
      <c r="B189" s="95"/>
      <c r="C189" s="93">
        <f>SUMIF(D161:D183,"General Donations",C161:C183)</f>
        <v>0</v>
      </c>
      <c r="D189" s="89"/>
      <c r="E189" s="89"/>
      <c r="F189" s="92"/>
      <c r="G189" s="463"/>
    </row>
    <row r="190" spans="1:7" x14ac:dyDescent="0.25">
      <c r="A190" s="130" t="s">
        <v>128</v>
      </c>
      <c r="B190" s="95"/>
      <c r="C190" s="93">
        <f>SUMIF(D161:D183,"Baby Closet",C161:C183)</f>
        <v>0</v>
      </c>
      <c r="D190" s="89"/>
      <c r="E190" s="89"/>
      <c r="F190" s="92"/>
      <c r="G190" s="463"/>
    </row>
    <row r="191" spans="1:7" x14ac:dyDescent="0.25">
      <c r="A191" s="130" t="s">
        <v>344</v>
      </c>
      <c r="B191" s="95"/>
      <c r="C191" s="93">
        <f>SUMIF(D161:D183,"Food Card Sales",C161:C183)</f>
        <v>0</v>
      </c>
      <c r="D191" s="89"/>
      <c r="E191" s="89"/>
      <c r="F191" s="92"/>
      <c r="G191" s="463"/>
    </row>
    <row r="192" spans="1:7" x14ac:dyDescent="0.25">
      <c r="A192" s="130" t="s">
        <v>50</v>
      </c>
      <c r="B192" s="95"/>
      <c r="C192" s="93">
        <f>SUMIF(D152:D183,"Fund-Raising Craft Fair",C152:C183)</f>
        <v>0</v>
      </c>
      <c r="D192" s="89"/>
      <c r="E192" s="89"/>
      <c r="F192" s="92"/>
      <c r="G192" s="463"/>
    </row>
    <row r="193" spans="1:8" ht="35.25" customHeight="1" x14ac:dyDescent="0.25">
      <c r="A193" s="130" t="s">
        <v>337</v>
      </c>
      <c r="B193" s="95"/>
      <c r="C193" s="93">
        <f>SUMIF(D161:D183,"St Jude's Pantry Reimbursements",C161:C183)</f>
        <v>0</v>
      </c>
      <c r="D193" s="89"/>
      <c r="E193" s="89"/>
      <c r="F193" s="92"/>
      <c r="G193" s="463"/>
    </row>
    <row r="194" spans="1:8" x14ac:dyDescent="0.25">
      <c r="A194" s="127" t="s">
        <v>49</v>
      </c>
      <c r="B194" s="95"/>
      <c r="C194" s="93">
        <f>SUMIF(D152:D183,"Other Misc Receipts",C152:C183)</f>
        <v>0</v>
      </c>
      <c r="D194" s="89"/>
      <c r="E194" s="89"/>
      <c r="F194" s="92"/>
      <c r="G194" s="463"/>
    </row>
    <row r="195" spans="1:8" x14ac:dyDescent="0.25">
      <c r="A195" s="127"/>
      <c r="B195" s="95"/>
      <c r="C195" s="93"/>
      <c r="D195" s="89"/>
      <c r="E195" s="89"/>
      <c r="F195" s="92"/>
      <c r="G195" s="463"/>
    </row>
    <row r="196" spans="1:8" x14ac:dyDescent="0.25">
      <c r="A196" s="127" t="s">
        <v>51</v>
      </c>
      <c r="B196" s="95"/>
      <c r="C196" s="171">
        <f>SUM(C185:C194)</f>
        <v>0</v>
      </c>
      <c r="D196" s="89"/>
      <c r="E196" s="89"/>
      <c r="F196" s="92"/>
      <c r="G196" s="463"/>
    </row>
    <row r="197" spans="1:8" ht="16.5" thickBot="1" x14ac:dyDescent="0.3">
      <c r="A197" s="102"/>
      <c r="B197" s="162"/>
      <c r="C197" s="1027"/>
      <c r="D197" s="101"/>
      <c r="E197" s="101"/>
      <c r="F197" s="722"/>
      <c r="G197" s="467"/>
    </row>
    <row r="198" spans="1:8" ht="19.5" thickBot="1" x14ac:dyDescent="0.3">
      <c r="A198" s="1166" t="s">
        <v>650</v>
      </c>
      <c r="B198" s="1167"/>
      <c r="C198" s="1167"/>
      <c r="D198" s="1167"/>
      <c r="E198" s="1167"/>
      <c r="F198" s="1167"/>
      <c r="G198" s="1168"/>
    </row>
    <row r="199" spans="1:8" ht="16.5" thickBot="1" x14ac:dyDescent="0.3">
      <c r="A199" s="1198"/>
      <c r="B199" s="1199"/>
      <c r="C199" s="1199"/>
      <c r="D199" s="1199"/>
      <c r="E199" s="1199"/>
      <c r="F199" s="1199"/>
      <c r="G199" s="1199"/>
      <c r="H199" s="951"/>
    </row>
    <row r="200" spans="1:8" ht="19.5" thickBot="1" x14ac:dyDescent="0.3">
      <c r="A200" s="1166" t="s">
        <v>651</v>
      </c>
      <c r="B200" s="1167"/>
      <c r="C200" s="1167"/>
      <c r="D200" s="1167"/>
      <c r="E200" s="1167"/>
      <c r="F200" s="1167"/>
      <c r="G200" s="1168"/>
      <c r="H200" s="951"/>
    </row>
    <row r="201" spans="1:8" x14ac:dyDescent="0.25">
      <c r="A201" s="17"/>
      <c r="B201" s="95"/>
      <c r="C201" s="118"/>
      <c r="D201" s="131"/>
      <c r="E201" s="170"/>
      <c r="F201" s="336"/>
      <c r="G201" s="740"/>
      <c r="H201" s="951"/>
    </row>
    <row r="202" spans="1:8" x14ac:dyDescent="0.25">
      <c r="A202" s="17"/>
      <c r="B202" s="95"/>
      <c r="C202" s="118"/>
      <c r="D202" s="131"/>
      <c r="E202" s="170"/>
      <c r="F202" s="132"/>
      <c r="G202" s="740"/>
      <c r="H202" s="951"/>
    </row>
    <row r="203" spans="1:8" x14ac:dyDescent="0.25">
      <c r="B203" s="95"/>
      <c r="C203" s="93"/>
      <c r="D203" s="131"/>
      <c r="E203" s="131"/>
      <c r="F203" s="132"/>
      <c r="G203" s="739"/>
      <c r="H203" s="951"/>
    </row>
    <row r="204" spans="1:8" x14ac:dyDescent="0.25">
      <c r="B204" s="95"/>
      <c r="C204" s="93"/>
      <c r="D204" s="131"/>
      <c r="E204" s="131"/>
      <c r="F204" s="132"/>
      <c r="G204" s="739"/>
      <c r="H204" s="951"/>
    </row>
    <row r="205" spans="1:8" x14ac:dyDescent="0.25">
      <c r="B205" s="95"/>
      <c r="C205" s="93"/>
      <c r="D205" s="131"/>
      <c r="E205" s="131"/>
      <c r="F205" s="132"/>
      <c r="G205" s="739"/>
      <c r="H205" s="951"/>
    </row>
    <row r="206" spans="1:8" x14ac:dyDescent="0.25">
      <c r="B206" s="95"/>
      <c r="C206" s="93"/>
      <c r="D206" s="131"/>
      <c r="E206" s="131"/>
      <c r="F206" s="132"/>
      <c r="G206" s="739"/>
      <c r="H206" s="951"/>
    </row>
    <row r="207" spans="1:8" x14ac:dyDescent="0.25">
      <c r="B207" s="95"/>
      <c r="C207" s="93"/>
      <c r="D207" s="131"/>
      <c r="E207" s="131"/>
      <c r="F207" s="132"/>
      <c r="G207" s="739"/>
      <c r="H207" s="951"/>
    </row>
    <row r="208" spans="1:8" x14ac:dyDescent="0.25">
      <c r="B208" s="95"/>
      <c r="C208" s="93"/>
      <c r="D208" s="131"/>
      <c r="E208" s="131"/>
      <c r="F208" s="132"/>
      <c r="G208" s="739"/>
      <c r="H208" s="951"/>
    </row>
    <row r="209" spans="1:8" x14ac:dyDescent="0.25">
      <c r="B209" s="95"/>
      <c r="C209" s="93"/>
      <c r="D209" s="131"/>
      <c r="E209" s="131"/>
      <c r="F209" s="132"/>
      <c r="G209" s="739"/>
      <c r="H209" s="951"/>
    </row>
    <row r="210" spans="1:8" x14ac:dyDescent="0.25">
      <c r="B210" s="95"/>
      <c r="C210" s="93"/>
      <c r="D210" s="131"/>
      <c r="E210" s="131"/>
      <c r="F210" s="132"/>
      <c r="G210" s="739"/>
      <c r="H210" s="951"/>
    </row>
    <row r="211" spans="1:8" x14ac:dyDescent="0.25">
      <c r="B211" s="95"/>
      <c r="C211" s="93"/>
      <c r="D211" s="131"/>
      <c r="E211" s="131"/>
      <c r="F211" s="132"/>
      <c r="G211" s="739"/>
      <c r="H211" s="951"/>
    </row>
    <row r="212" spans="1:8" x14ac:dyDescent="0.25">
      <c r="B212" s="95"/>
      <c r="C212" s="93"/>
      <c r="D212" s="131"/>
      <c r="E212" s="131"/>
      <c r="F212" s="132"/>
      <c r="G212" s="739"/>
      <c r="H212" s="951"/>
    </row>
    <row r="213" spans="1:8" x14ac:dyDescent="0.25">
      <c r="B213" s="95"/>
      <c r="C213" s="93"/>
      <c r="D213" s="131"/>
      <c r="E213" s="131"/>
      <c r="F213" s="132"/>
      <c r="G213" s="739"/>
      <c r="H213" s="951"/>
    </row>
    <row r="214" spans="1:8" x14ac:dyDescent="0.25">
      <c r="B214" s="95"/>
      <c r="C214" s="93"/>
      <c r="D214" s="131"/>
      <c r="E214" s="131"/>
      <c r="F214" s="132"/>
      <c r="G214" s="739"/>
      <c r="H214" s="951"/>
    </row>
    <row r="215" spans="1:8" x14ac:dyDescent="0.25">
      <c r="B215" s="95"/>
      <c r="C215" s="93"/>
      <c r="D215" s="131"/>
      <c r="E215" s="131"/>
      <c r="F215" s="132"/>
      <c r="G215" s="739"/>
      <c r="H215" s="951"/>
    </row>
    <row r="216" spans="1:8" x14ac:dyDescent="0.25">
      <c r="B216" s="95"/>
      <c r="C216" s="93"/>
      <c r="D216" s="131"/>
      <c r="E216" s="131"/>
      <c r="F216" s="132"/>
      <c r="G216" s="739"/>
      <c r="H216" s="951"/>
    </row>
    <row r="217" spans="1:8" x14ac:dyDescent="0.25">
      <c r="A217" s="172"/>
      <c r="B217" s="162"/>
      <c r="C217" s="94"/>
      <c r="D217" s="131"/>
      <c r="E217" s="131"/>
      <c r="F217" s="132"/>
      <c r="G217" s="739"/>
      <c r="H217" s="951"/>
    </row>
    <row r="218" spans="1:8" x14ac:dyDescent="0.25">
      <c r="A218" s="172"/>
      <c r="B218" s="162"/>
      <c r="C218" s="94"/>
      <c r="D218" s="131"/>
      <c r="E218" s="131"/>
      <c r="F218" s="132"/>
      <c r="G218" s="739"/>
      <c r="H218" s="951"/>
    </row>
    <row r="219" spans="1:8" x14ac:dyDescent="0.25">
      <c r="A219" s="172"/>
      <c r="B219" s="162"/>
      <c r="C219" s="94"/>
      <c r="D219" s="131"/>
      <c r="E219" s="131"/>
      <c r="F219" s="132"/>
      <c r="G219" s="739"/>
      <c r="H219" s="951"/>
    </row>
    <row r="220" spans="1:8" x14ac:dyDescent="0.25">
      <c r="A220" s="172"/>
      <c r="B220" s="162"/>
      <c r="C220" s="94"/>
      <c r="D220" s="131"/>
      <c r="E220" s="131"/>
      <c r="F220" s="132"/>
      <c r="G220" s="739"/>
      <c r="H220" s="951"/>
    </row>
    <row r="221" spans="1:8" x14ac:dyDescent="0.25">
      <c r="A221" s="172"/>
      <c r="B221" s="162"/>
      <c r="C221" s="94"/>
      <c r="D221" s="131"/>
      <c r="E221" s="131"/>
      <c r="F221" s="132"/>
      <c r="G221" s="739"/>
      <c r="H221" s="951"/>
    </row>
    <row r="222" spans="1:8" ht="16.5" thickBot="1" x14ac:dyDescent="0.3">
      <c r="A222" s="172"/>
      <c r="B222" s="162" t="s">
        <v>74</v>
      </c>
      <c r="C222" s="94" t="s">
        <v>74</v>
      </c>
      <c r="D222" s="131"/>
      <c r="E222" s="131" t="s">
        <v>74</v>
      </c>
      <c r="F222" s="703" t="s">
        <v>74</v>
      </c>
      <c r="G222" s="739"/>
      <c r="H222" s="951"/>
    </row>
    <row r="223" spans="1:8" ht="16.5" thickBot="1" x14ac:dyDescent="0.3">
      <c r="A223" s="383" t="s">
        <v>75</v>
      </c>
      <c r="B223" s="174" t="s">
        <v>74</v>
      </c>
      <c r="C223" s="19">
        <f>SUM(C201:C222)</f>
        <v>0</v>
      </c>
      <c r="D223" s="115" t="s">
        <v>74</v>
      </c>
      <c r="E223" s="131" t="s">
        <v>74</v>
      </c>
      <c r="F223" s="19">
        <f>SUM(F201:F222)</f>
        <v>0</v>
      </c>
      <c r="G223" s="739"/>
      <c r="H223" s="951"/>
    </row>
    <row r="224" spans="1:8" ht="16.5" thickBot="1" x14ac:dyDescent="0.3">
      <c r="A224" s="1187"/>
      <c r="B224" s="1188"/>
      <c r="C224" s="1188"/>
      <c r="D224" s="1188"/>
      <c r="E224" s="1188"/>
      <c r="F224" s="1188"/>
      <c r="G224" s="1189"/>
      <c r="H224" s="951"/>
    </row>
    <row r="225" spans="1:8" ht="19.5" thickBot="1" x14ac:dyDescent="0.3">
      <c r="A225" s="1184" t="s">
        <v>579</v>
      </c>
      <c r="B225" s="1185"/>
      <c r="C225" s="1185"/>
      <c r="D225" s="1185"/>
      <c r="E225" s="1185"/>
      <c r="F225" s="1185"/>
      <c r="G225" s="1186"/>
      <c r="H225" s="951"/>
    </row>
    <row r="226" spans="1:8" ht="18.75" x14ac:dyDescent="0.25">
      <c r="A226" s="805"/>
      <c r="B226" s="806"/>
      <c r="C226" s="806"/>
      <c r="D226" s="806"/>
      <c r="E226" s="806"/>
      <c r="F226" s="806"/>
      <c r="G226" s="807"/>
      <c r="H226" s="951"/>
    </row>
    <row r="227" spans="1:8" ht="18.75" x14ac:dyDescent="0.25">
      <c r="A227" s="808"/>
      <c r="B227" s="809"/>
      <c r="C227" s="809"/>
      <c r="D227" s="809"/>
      <c r="E227" s="809"/>
      <c r="F227" s="809"/>
      <c r="G227" s="810"/>
      <c r="H227" s="951"/>
    </row>
    <row r="228" spans="1:8" ht="18.75" x14ac:dyDescent="0.25">
      <c r="A228" s="811"/>
      <c r="B228" s="147"/>
      <c r="C228" s="812"/>
      <c r="D228" s="809"/>
      <c r="E228" s="578"/>
      <c r="F228" s="812"/>
      <c r="G228" s="800"/>
      <c r="H228" s="951"/>
    </row>
    <row r="229" spans="1:8" ht="16.5" thickBot="1" x14ac:dyDescent="0.3">
      <c r="A229" s="813"/>
      <c r="B229" s="814"/>
      <c r="C229" s="801"/>
      <c r="D229" s="802"/>
      <c r="E229" s="802"/>
      <c r="F229" s="803"/>
      <c r="G229" s="804"/>
      <c r="H229" s="951"/>
    </row>
    <row r="230" spans="1:8" ht="18.600000000000001" customHeight="1" thickBot="1" x14ac:dyDescent="0.3">
      <c r="A230" s="1113" t="s">
        <v>652</v>
      </c>
      <c r="B230" s="1196"/>
      <c r="C230" s="1196"/>
      <c r="D230" s="1196"/>
      <c r="E230" s="1196"/>
      <c r="F230" s="1196"/>
      <c r="G230" s="1197"/>
      <c r="H230" s="951"/>
    </row>
    <row r="231" spans="1:8" x14ac:dyDescent="0.25">
      <c r="A231" s="818" t="s">
        <v>348</v>
      </c>
      <c r="B231" s="110"/>
      <c r="C231" s="118">
        <f>SUMIF(D200:D222,"SVDP Member Donation",C200:C222)</f>
        <v>0</v>
      </c>
      <c r="D231" s="1024"/>
      <c r="E231" s="1024"/>
      <c r="F231" s="1025"/>
      <c r="G231" s="1028"/>
      <c r="H231" s="951"/>
    </row>
    <row r="232" spans="1:8" x14ac:dyDescent="0.25">
      <c r="A232" s="127" t="s">
        <v>346</v>
      </c>
      <c r="B232" s="95"/>
      <c r="C232" s="93">
        <f>SUMIF(D200:D222,"St. Matthew Donation",C200:C222)</f>
        <v>0</v>
      </c>
      <c r="D232" s="89"/>
      <c r="E232" s="89"/>
      <c r="F232" s="91"/>
      <c r="G232" s="741"/>
      <c r="H232" s="951"/>
    </row>
    <row r="233" spans="1:8" x14ac:dyDescent="0.25">
      <c r="A233" s="127" t="s">
        <v>347</v>
      </c>
      <c r="B233" s="95"/>
      <c r="C233" s="93">
        <f>SUMIF(D200:D222,"St. Patrick Donation",C200:C222)</f>
        <v>0</v>
      </c>
      <c r="D233" s="89"/>
      <c r="E233" s="89"/>
      <c r="F233" s="92"/>
      <c r="G233" s="741"/>
      <c r="H233" s="951"/>
    </row>
    <row r="234" spans="1:8" ht="31.5" x14ac:dyDescent="0.25">
      <c r="A234" s="130" t="s">
        <v>370</v>
      </c>
      <c r="B234" s="95"/>
      <c r="C234" s="93">
        <f>SUMIF(D200:D222,"Friends of SFC SVdP Donations",C200:C222)</f>
        <v>0</v>
      </c>
      <c r="D234" s="89"/>
      <c r="E234" s="89"/>
      <c r="F234" s="92"/>
      <c r="G234" s="741"/>
      <c r="H234" s="951"/>
    </row>
    <row r="235" spans="1:8" x14ac:dyDescent="0.25">
      <c r="A235" s="127" t="s">
        <v>135</v>
      </c>
      <c r="B235" s="95"/>
      <c r="C235" s="93">
        <f>SUMIF(D200:D222,"General Donations",C200:C222)</f>
        <v>0</v>
      </c>
      <c r="D235" s="89"/>
      <c r="E235" s="89"/>
      <c r="F235" s="92"/>
      <c r="G235" s="741"/>
      <c r="H235" s="951"/>
    </row>
    <row r="236" spans="1:8" x14ac:dyDescent="0.25">
      <c r="A236" s="130" t="s">
        <v>128</v>
      </c>
      <c r="B236" s="95"/>
      <c r="C236" s="93">
        <f>SUMIF(D200:D222,"Baby Closet",C200:C222)</f>
        <v>0</v>
      </c>
      <c r="D236" s="89"/>
      <c r="E236" s="89"/>
      <c r="F236" s="92"/>
      <c r="G236" s="741"/>
      <c r="H236" s="951"/>
    </row>
    <row r="237" spans="1:8" x14ac:dyDescent="0.25">
      <c r="A237" s="130" t="s">
        <v>344</v>
      </c>
      <c r="B237" s="95"/>
      <c r="C237" s="93">
        <f>SUMIF(D200:D222,"Food Card Sales",C200:C222)</f>
        <v>0</v>
      </c>
      <c r="D237" s="89"/>
      <c r="E237" s="89"/>
      <c r="F237" s="92"/>
      <c r="G237" s="741"/>
      <c r="H237" s="951"/>
    </row>
    <row r="238" spans="1:8" x14ac:dyDescent="0.25">
      <c r="A238" s="130" t="s">
        <v>50</v>
      </c>
      <c r="B238" s="95"/>
      <c r="C238" s="93">
        <f>SUMIF(D200:D222,"Fund-Raising Craft Fair",C200:C222)</f>
        <v>0</v>
      </c>
      <c r="D238" s="89"/>
      <c r="E238" s="89"/>
      <c r="F238" s="92"/>
      <c r="G238" s="741"/>
      <c r="H238" s="951"/>
    </row>
    <row r="239" spans="1:8" ht="31.5" x14ac:dyDescent="0.25">
      <c r="A239" s="130" t="s">
        <v>337</v>
      </c>
      <c r="B239" s="95"/>
      <c r="C239" s="93">
        <f>SUMIF(D200:D222,"St Jude's Pantry Reimbursements",C200:C222)</f>
        <v>0</v>
      </c>
      <c r="D239" s="89"/>
      <c r="E239" s="89"/>
      <c r="F239" s="92"/>
      <c r="G239" s="741"/>
      <c r="H239" s="951"/>
    </row>
    <row r="240" spans="1:8" x14ac:dyDescent="0.25">
      <c r="A240" s="127" t="s">
        <v>49</v>
      </c>
      <c r="B240" s="95"/>
      <c r="C240" s="93">
        <f>SUMIF(D200:D222,"Other Misc Receipts",C200:C222)</f>
        <v>0</v>
      </c>
      <c r="D240" s="89"/>
      <c r="E240" s="89"/>
      <c r="F240" s="92"/>
      <c r="G240" s="739"/>
      <c r="H240" s="951"/>
    </row>
    <row r="241" spans="1:8" ht="16.5" thickBot="1" x14ac:dyDescent="0.3">
      <c r="A241" s="127"/>
      <c r="B241" s="95"/>
      <c r="C241" s="93"/>
      <c r="D241" s="89"/>
      <c r="E241" s="89"/>
      <c r="F241" s="92"/>
      <c r="G241" s="739"/>
      <c r="H241" s="951"/>
    </row>
    <row r="242" spans="1:8" ht="16.5" thickBot="1" x14ac:dyDescent="0.3">
      <c r="A242" s="88" t="s">
        <v>75</v>
      </c>
      <c r="B242" s="95"/>
      <c r="C242" s="171">
        <f>SUM(C231:C240)</f>
        <v>0</v>
      </c>
      <c r="D242" s="89"/>
      <c r="E242" s="89"/>
      <c r="F242" s="92"/>
      <c r="G242" s="739"/>
      <c r="H242" s="951"/>
    </row>
    <row r="243" spans="1:8" ht="16.5" thickBot="1" x14ac:dyDescent="0.3">
      <c r="A243" s="172"/>
      <c r="B243" s="716"/>
      <c r="C243" s="162"/>
      <c r="D243" s="101"/>
      <c r="E243" s="101"/>
      <c r="F243" s="722"/>
      <c r="G243" s="742"/>
      <c r="H243" s="951"/>
    </row>
    <row r="244" spans="1:8" ht="19.5" thickBot="1" x14ac:dyDescent="0.3">
      <c r="A244" s="1166" t="s">
        <v>653</v>
      </c>
      <c r="B244" s="1167"/>
      <c r="C244" s="1167"/>
      <c r="D244" s="1167"/>
      <c r="E244" s="1167"/>
      <c r="F244" s="1167"/>
      <c r="G244" s="1168"/>
    </row>
    <row r="245" spans="1:8" ht="16.5" thickBot="1" x14ac:dyDescent="0.3">
      <c r="A245" s="1198"/>
      <c r="B245" s="1199"/>
      <c r="C245" s="1199"/>
      <c r="D245" s="1199"/>
      <c r="E245" s="1199"/>
      <c r="F245" s="1199"/>
      <c r="G245" s="1200"/>
    </row>
    <row r="246" spans="1:8" ht="19.5" thickBot="1" x14ac:dyDescent="0.3">
      <c r="A246" s="1204" t="s">
        <v>654</v>
      </c>
      <c r="B246" s="1205"/>
      <c r="C246" s="1205"/>
      <c r="D246" s="1205"/>
      <c r="E246" s="1205"/>
      <c r="F246" s="1205"/>
      <c r="G246" s="1206"/>
    </row>
    <row r="247" spans="1:8" ht="18.75" x14ac:dyDescent="0.25">
      <c r="A247" s="266"/>
      <c r="B247" s="110"/>
      <c r="C247" s="270"/>
      <c r="D247" s="131"/>
      <c r="E247" s="268"/>
      <c r="F247" s="1207"/>
      <c r="G247" s="743"/>
    </row>
    <row r="248" spans="1:8" ht="18.75" x14ac:dyDescent="0.25">
      <c r="A248" s="267"/>
      <c r="B248" s="110"/>
      <c r="C248" s="271"/>
      <c r="D248" s="131"/>
      <c r="E248" s="269"/>
      <c r="F248" s="1202"/>
      <c r="G248" s="744"/>
    </row>
    <row r="249" spans="1:8" ht="18.75" x14ac:dyDescent="0.25">
      <c r="A249" s="267"/>
      <c r="B249" s="110"/>
      <c r="C249" s="271"/>
      <c r="D249" s="131"/>
      <c r="E249" s="269"/>
      <c r="F249" s="1201"/>
      <c r="G249" s="744"/>
    </row>
    <row r="250" spans="1:8" ht="18.75" x14ac:dyDescent="0.25">
      <c r="A250" s="267"/>
      <c r="B250" s="110"/>
      <c r="C250" s="271"/>
      <c r="D250" s="131"/>
      <c r="E250" s="269"/>
      <c r="F250" s="1203"/>
      <c r="G250" s="744"/>
    </row>
    <row r="251" spans="1:8" ht="18.75" x14ac:dyDescent="0.25">
      <c r="A251" s="267"/>
      <c r="B251" s="110"/>
      <c r="C251" s="271"/>
      <c r="D251" s="131"/>
      <c r="E251" s="269"/>
      <c r="F251" s="1203"/>
      <c r="G251" s="744"/>
    </row>
    <row r="252" spans="1:8" ht="18.75" x14ac:dyDescent="0.25">
      <c r="A252" s="267"/>
      <c r="B252" s="110"/>
      <c r="C252" s="271"/>
      <c r="D252" s="131"/>
      <c r="E252" s="269"/>
      <c r="F252" s="1203"/>
      <c r="G252" s="744"/>
    </row>
    <row r="253" spans="1:8" ht="18.75" x14ac:dyDescent="0.25">
      <c r="A253" s="267"/>
      <c r="B253" s="110"/>
      <c r="C253" s="271"/>
      <c r="D253" s="131"/>
      <c r="E253" s="269"/>
      <c r="F253" s="1203"/>
      <c r="G253" s="744"/>
    </row>
    <row r="254" spans="1:8" ht="18.75" x14ac:dyDescent="0.25">
      <c r="A254" s="267"/>
      <c r="B254" s="110"/>
      <c r="C254" s="271"/>
      <c r="D254" s="131"/>
      <c r="E254" s="269"/>
      <c r="F254" s="1203"/>
      <c r="G254" s="744"/>
    </row>
    <row r="255" spans="1:8" x14ac:dyDescent="0.25">
      <c r="A255" s="17"/>
      <c r="B255" s="110"/>
      <c r="C255" s="118"/>
      <c r="D255" s="131"/>
      <c r="E255" s="170"/>
      <c r="F255" s="1203"/>
      <c r="G255" s="740"/>
    </row>
    <row r="256" spans="1:8" x14ac:dyDescent="0.25">
      <c r="B256" s="95"/>
      <c r="C256" s="93"/>
      <c r="D256" s="131"/>
      <c r="E256" s="131"/>
      <c r="F256" s="1202"/>
      <c r="G256" s="739"/>
    </row>
    <row r="257" spans="1:7" x14ac:dyDescent="0.25">
      <c r="B257" s="95"/>
      <c r="C257" s="93"/>
      <c r="D257" s="131"/>
      <c r="E257" s="131"/>
      <c r="F257" s="132"/>
      <c r="G257" s="739"/>
    </row>
    <row r="258" spans="1:7" x14ac:dyDescent="0.25">
      <c r="B258" s="95"/>
      <c r="C258" s="93"/>
      <c r="D258" s="131"/>
      <c r="E258" s="131"/>
      <c r="F258" s="1201"/>
      <c r="G258" s="739"/>
    </row>
    <row r="259" spans="1:7" x14ac:dyDescent="0.25">
      <c r="B259" s="95"/>
      <c r="C259" s="93"/>
      <c r="D259" s="131"/>
      <c r="E259" s="131"/>
      <c r="F259" s="1202"/>
      <c r="G259" s="739"/>
    </row>
    <row r="260" spans="1:7" x14ac:dyDescent="0.25">
      <c r="B260" s="95"/>
      <c r="C260" s="93"/>
      <c r="D260" s="131"/>
      <c r="E260" s="131"/>
      <c r="F260" s="1201"/>
      <c r="G260" s="739"/>
    </row>
    <row r="261" spans="1:7" x14ac:dyDescent="0.25">
      <c r="A261" s="172"/>
      <c r="B261" s="95"/>
      <c r="C261" s="94"/>
      <c r="D261" s="131"/>
      <c r="E261" s="131"/>
      <c r="F261" s="1202"/>
      <c r="G261" s="739"/>
    </row>
    <row r="262" spans="1:7" ht="16.5" thickBot="1" x14ac:dyDescent="0.3">
      <c r="A262" s="172"/>
      <c r="B262" s="95" t="s">
        <v>74</v>
      </c>
      <c r="C262" s="94" t="s">
        <v>74</v>
      </c>
      <c r="D262" s="131"/>
      <c r="E262" s="131" t="s">
        <v>74</v>
      </c>
      <c r="F262" s="1070" t="s">
        <v>74</v>
      </c>
      <c r="G262" s="739" t="s">
        <v>74</v>
      </c>
    </row>
    <row r="263" spans="1:7" ht="16.5" thickBot="1" x14ac:dyDescent="0.3">
      <c r="A263" s="383" t="s">
        <v>75</v>
      </c>
      <c r="B263" s="262" t="s">
        <v>74</v>
      </c>
      <c r="C263" s="19">
        <f>SUM(C247:C262)</f>
        <v>0</v>
      </c>
      <c r="D263" s="116" t="s">
        <v>74</v>
      </c>
      <c r="E263" s="279" t="s">
        <v>74</v>
      </c>
      <c r="F263" s="19">
        <f>SUM(F247:F262)</f>
        <v>0</v>
      </c>
      <c r="G263" s="745"/>
    </row>
    <row r="264" spans="1:7" ht="16.5" thickBot="1" x14ac:dyDescent="0.3">
      <c r="A264" s="1187"/>
      <c r="B264" s="1188"/>
      <c r="C264" s="1188"/>
      <c r="D264" s="1188"/>
      <c r="E264" s="1188"/>
      <c r="F264" s="1188"/>
      <c r="G264" s="1189"/>
    </row>
    <row r="265" spans="1:7" ht="19.5" thickBot="1" x14ac:dyDescent="0.3">
      <c r="A265" s="1184" t="s">
        <v>579</v>
      </c>
      <c r="B265" s="1185"/>
      <c r="C265" s="1185"/>
      <c r="D265" s="1185"/>
      <c r="E265" s="1185"/>
      <c r="F265" s="1185"/>
      <c r="G265" s="1186"/>
    </row>
    <row r="266" spans="1:7" ht="18.75" x14ac:dyDescent="0.25">
      <c r="A266" s="805"/>
      <c r="B266" s="806"/>
      <c r="C266" s="806"/>
      <c r="D266" s="806"/>
      <c r="E266" s="806"/>
      <c r="F266" s="806"/>
      <c r="G266" s="807"/>
    </row>
    <row r="267" spans="1:7" ht="18.75" x14ac:dyDescent="0.25">
      <c r="A267" s="808"/>
      <c r="B267" s="809"/>
      <c r="C267" s="809"/>
      <c r="D267" s="809"/>
      <c r="E267" s="809"/>
      <c r="F267" s="809"/>
      <c r="G267" s="810"/>
    </row>
    <row r="268" spans="1:7" ht="18.75" x14ac:dyDescent="0.25">
      <c r="A268" s="811"/>
      <c r="B268" s="147"/>
      <c r="C268" s="812"/>
      <c r="D268" s="809"/>
      <c r="E268" s="578"/>
      <c r="F268" s="812"/>
      <c r="G268" s="800"/>
    </row>
    <row r="269" spans="1:7" ht="16.5" thickBot="1" x14ac:dyDescent="0.3">
      <c r="A269" s="813"/>
      <c r="B269" s="814"/>
      <c r="C269" s="801"/>
      <c r="D269" s="802"/>
      <c r="E269" s="802"/>
      <c r="F269" s="803"/>
      <c r="G269" s="804"/>
    </row>
    <row r="270" spans="1:7" ht="20.100000000000001" customHeight="1" thickBot="1" x14ac:dyDescent="0.3">
      <c r="A270" s="1113" t="s">
        <v>655</v>
      </c>
      <c r="B270" s="1196"/>
      <c r="C270" s="1196"/>
      <c r="D270" s="1196"/>
      <c r="E270" s="1196"/>
      <c r="F270" s="1196"/>
      <c r="G270" s="1197"/>
    </row>
    <row r="271" spans="1:7" x14ac:dyDescent="0.25">
      <c r="A271" s="818" t="s">
        <v>348</v>
      </c>
      <c r="B271" s="110"/>
      <c r="C271" s="118">
        <f>SUMIF(D246:D262,"SVDP Member Donation",C246:C262)</f>
        <v>0</v>
      </c>
      <c r="D271" s="275"/>
      <c r="E271" s="274"/>
      <c r="F271" s="723"/>
      <c r="G271" s="747"/>
    </row>
    <row r="272" spans="1:7" x14ac:dyDescent="0.25">
      <c r="A272" s="127" t="s">
        <v>346</v>
      </c>
      <c r="B272" s="95"/>
      <c r="C272" s="93">
        <f>SUMIF(D246:D262,"St. Matthew Donation",C246:C262)</f>
        <v>0</v>
      </c>
      <c r="D272" s="275"/>
      <c r="E272" s="274"/>
      <c r="F272" s="724"/>
      <c r="G272" s="747"/>
    </row>
    <row r="273" spans="1:7" x14ac:dyDescent="0.25">
      <c r="A273" s="127" t="s">
        <v>347</v>
      </c>
      <c r="B273" s="95"/>
      <c r="C273" s="93">
        <f>SUMIF(D246:D262,"St. Patrick Donation",C246:C262)</f>
        <v>0</v>
      </c>
      <c r="D273" s="275"/>
      <c r="E273" s="274"/>
      <c r="F273" s="723"/>
      <c r="G273" s="747"/>
    </row>
    <row r="274" spans="1:7" ht="31.5" x14ac:dyDescent="0.25">
      <c r="A274" s="130" t="s">
        <v>370</v>
      </c>
      <c r="B274" s="95"/>
      <c r="C274" s="93">
        <f>SUMIF(D246:D262,"Friends of SFC SVdP Donations",C246:C262)</f>
        <v>0</v>
      </c>
      <c r="D274" s="275"/>
      <c r="E274" s="274"/>
      <c r="F274" s="723"/>
      <c r="G274" s="747"/>
    </row>
    <row r="275" spans="1:7" x14ac:dyDescent="0.25">
      <c r="A275" s="127" t="s">
        <v>135</v>
      </c>
      <c r="B275" s="95"/>
      <c r="C275" s="93">
        <f>SUMIF(D246:D262,"General Donations",C246:C262)</f>
        <v>0</v>
      </c>
      <c r="D275" s="275"/>
      <c r="E275" s="274"/>
      <c r="F275" s="723"/>
      <c r="G275" s="747"/>
    </row>
    <row r="276" spans="1:7" x14ac:dyDescent="0.25">
      <c r="A276" s="130" t="s">
        <v>128</v>
      </c>
      <c r="B276" s="95"/>
      <c r="C276" s="93">
        <f>SUMIF(D246:D262,"Baby Closet",C246:C262)</f>
        <v>0</v>
      </c>
      <c r="D276" s="275"/>
      <c r="E276" s="274"/>
      <c r="F276" s="723"/>
      <c r="G276" s="747"/>
    </row>
    <row r="277" spans="1:7" x14ac:dyDescent="0.25">
      <c r="A277" s="130" t="s">
        <v>344</v>
      </c>
      <c r="B277" s="95"/>
      <c r="C277" s="93">
        <f>SUMIF(D246:D262,"Food Card Sales",C246:C262)</f>
        <v>0</v>
      </c>
      <c r="D277" s="275"/>
      <c r="E277" s="274"/>
      <c r="F277" s="723"/>
      <c r="G277" s="747"/>
    </row>
    <row r="278" spans="1:7" x14ac:dyDescent="0.25">
      <c r="A278" s="130" t="s">
        <v>50</v>
      </c>
      <c r="B278" s="95"/>
      <c r="C278" s="93">
        <f>SUMIF(D238:D262,"Fund-Raising Craft Fair",C238:C262)</f>
        <v>0</v>
      </c>
      <c r="D278" s="275"/>
      <c r="E278" s="274"/>
      <c r="F278" s="723"/>
      <c r="G278" s="747"/>
    </row>
    <row r="279" spans="1:7" ht="31.5" x14ac:dyDescent="0.25">
      <c r="A279" s="130" t="s">
        <v>337</v>
      </c>
      <c r="B279" s="95"/>
      <c r="C279" s="93">
        <f>SUMIF(D255:D262,"St Jude's Pantry Reimbursements",C255:C262)</f>
        <v>0</v>
      </c>
      <c r="D279" s="275"/>
      <c r="E279" s="274"/>
      <c r="F279" s="723"/>
      <c r="G279" s="747"/>
    </row>
    <row r="280" spans="1:7" x14ac:dyDescent="0.25">
      <c r="A280" s="127" t="s">
        <v>49</v>
      </c>
      <c r="B280" s="95"/>
      <c r="C280" s="171">
        <f>SUMIF(D238:D269,"Other Misc Receipts",C238:C269)</f>
        <v>0</v>
      </c>
      <c r="D280" s="275"/>
      <c r="E280" s="274"/>
      <c r="F280" s="723"/>
      <c r="G280" s="746"/>
    </row>
    <row r="281" spans="1:7" ht="16.5" thickBot="1" x14ac:dyDescent="0.3">
      <c r="A281" s="127"/>
      <c r="B281" s="95"/>
      <c r="C281" s="93"/>
      <c r="D281" s="275"/>
      <c r="E281" s="274"/>
      <c r="F281" s="723"/>
      <c r="G281" s="746"/>
    </row>
    <row r="282" spans="1:7" ht="16.5" thickBot="1" x14ac:dyDescent="0.3">
      <c r="A282" s="88" t="s">
        <v>75</v>
      </c>
      <c r="B282" s="262"/>
      <c r="C282" s="257">
        <f>SUM(C271:C280)</f>
        <v>0</v>
      </c>
      <c r="D282" s="275"/>
      <c r="E282" s="274"/>
      <c r="F282" s="723"/>
      <c r="G282" s="746"/>
    </row>
    <row r="283" spans="1:7" ht="16.5" thickBot="1" x14ac:dyDescent="0.3">
      <c r="A283" s="273"/>
      <c r="B283" s="717"/>
      <c r="C283" s="263"/>
      <c r="D283" s="276"/>
      <c r="E283" s="277"/>
      <c r="F283" s="725"/>
      <c r="G283" s="748"/>
    </row>
    <row r="284" spans="1:7" ht="19.5" thickBot="1" x14ac:dyDescent="0.3">
      <c r="A284" s="1166" t="s">
        <v>656</v>
      </c>
      <c r="B284" s="1167"/>
      <c r="C284" s="1167"/>
      <c r="D284" s="1167"/>
      <c r="E284" s="1167"/>
      <c r="F284" s="1167"/>
      <c r="G284" s="1168"/>
    </row>
    <row r="285" spans="1:7" ht="16.5" thickBot="1" x14ac:dyDescent="0.3">
      <c r="A285" s="1198"/>
      <c r="B285" s="1199"/>
      <c r="C285" s="1199"/>
      <c r="D285" s="1199"/>
      <c r="E285" s="1199"/>
      <c r="F285" s="1199"/>
      <c r="G285" s="1200"/>
    </row>
    <row r="286" spans="1:7" ht="19.5" thickBot="1" x14ac:dyDescent="0.3">
      <c r="A286" s="1204" t="s">
        <v>657</v>
      </c>
      <c r="B286" s="1205"/>
      <c r="C286" s="1205"/>
      <c r="D286" s="1205"/>
      <c r="E286" s="1205"/>
      <c r="F286" s="1205"/>
      <c r="G286" s="1206"/>
    </row>
    <row r="287" spans="1:7" x14ac:dyDescent="0.25">
      <c r="A287" s="17"/>
      <c r="B287" s="110"/>
      <c r="C287" s="118"/>
      <c r="D287" s="131"/>
      <c r="E287" s="170"/>
      <c r="F287" s="1207"/>
      <c r="G287" s="740"/>
    </row>
    <row r="288" spans="1:7" x14ac:dyDescent="0.25">
      <c r="B288" s="95"/>
      <c r="C288" s="93"/>
      <c r="D288" s="131"/>
      <c r="E288" s="131"/>
      <c r="F288" s="1203"/>
      <c r="G288" s="739"/>
    </row>
    <row r="289" spans="1:7" x14ac:dyDescent="0.25">
      <c r="B289" s="95"/>
      <c r="C289" s="93"/>
      <c r="D289" s="131"/>
      <c r="E289" s="131"/>
      <c r="F289" s="1203"/>
      <c r="G289" s="739"/>
    </row>
    <row r="290" spans="1:7" x14ac:dyDescent="0.25">
      <c r="B290" s="95"/>
      <c r="C290" s="93"/>
      <c r="D290" s="131"/>
      <c r="E290" s="131"/>
      <c r="F290" s="1202"/>
      <c r="G290" s="739"/>
    </row>
    <row r="291" spans="1:7" x14ac:dyDescent="0.25">
      <c r="B291" s="95"/>
      <c r="C291" s="93"/>
      <c r="D291" s="131"/>
      <c r="E291" s="131"/>
      <c r="F291" s="132"/>
      <c r="G291" s="739"/>
    </row>
    <row r="292" spans="1:7" x14ac:dyDescent="0.25">
      <c r="B292" s="95"/>
      <c r="C292" s="93"/>
      <c r="D292" s="131"/>
      <c r="E292" s="131"/>
      <c r="F292" s="1201"/>
      <c r="G292" s="739"/>
    </row>
    <row r="293" spans="1:7" x14ac:dyDescent="0.25">
      <c r="B293" s="95"/>
      <c r="C293" s="93"/>
      <c r="D293" s="131"/>
      <c r="E293" s="131"/>
      <c r="F293" s="1203"/>
      <c r="G293" s="739"/>
    </row>
    <row r="294" spans="1:7" x14ac:dyDescent="0.25">
      <c r="B294" s="95"/>
      <c r="C294" s="93"/>
      <c r="D294" s="131"/>
      <c r="E294" s="131"/>
      <c r="F294" s="1203"/>
      <c r="G294" s="739"/>
    </row>
    <row r="295" spans="1:7" x14ac:dyDescent="0.25">
      <c r="B295" s="95"/>
      <c r="C295" s="93"/>
      <c r="D295" s="131"/>
      <c r="E295" s="131"/>
      <c r="F295" s="1202"/>
      <c r="G295" s="739"/>
    </row>
    <row r="296" spans="1:7" x14ac:dyDescent="0.25">
      <c r="B296" s="95"/>
      <c r="C296" s="93"/>
      <c r="D296" s="131"/>
      <c r="E296" s="131"/>
      <c r="F296" s="1201"/>
      <c r="G296" s="739"/>
    </row>
    <row r="297" spans="1:7" x14ac:dyDescent="0.25">
      <c r="B297" s="95"/>
      <c r="C297" s="93"/>
      <c r="D297" s="131"/>
      <c r="E297" s="131"/>
      <c r="F297" s="1203"/>
      <c r="G297" s="739"/>
    </row>
    <row r="298" spans="1:7" x14ac:dyDescent="0.25">
      <c r="B298" s="95"/>
      <c r="C298" s="93"/>
      <c r="D298" s="131"/>
      <c r="E298" s="131"/>
      <c r="F298" s="1202"/>
      <c r="G298" s="739"/>
    </row>
    <row r="299" spans="1:7" x14ac:dyDescent="0.25">
      <c r="B299" s="95" t="s">
        <v>74</v>
      </c>
      <c r="C299" s="93" t="s">
        <v>74</v>
      </c>
      <c r="D299" s="131"/>
      <c r="E299" s="131" t="s">
        <v>74</v>
      </c>
      <c r="F299" s="132" t="s">
        <v>74</v>
      </c>
      <c r="G299" s="739"/>
    </row>
    <row r="300" spans="1:7" x14ac:dyDescent="0.25">
      <c r="B300" s="95" t="s">
        <v>74</v>
      </c>
      <c r="C300" s="93" t="s">
        <v>74</v>
      </c>
      <c r="D300" s="131"/>
      <c r="E300" s="131" t="s">
        <v>74</v>
      </c>
      <c r="F300" s="132"/>
      <c r="G300" s="739"/>
    </row>
    <row r="301" spans="1:7" x14ac:dyDescent="0.25">
      <c r="B301" s="95" t="s">
        <v>74</v>
      </c>
      <c r="C301" s="93" t="s">
        <v>74</v>
      </c>
      <c r="D301" s="131"/>
      <c r="E301" s="131" t="s">
        <v>74</v>
      </c>
      <c r="F301" s="132"/>
      <c r="G301" s="739"/>
    </row>
    <row r="302" spans="1:7" x14ac:dyDescent="0.25">
      <c r="B302" s="95" t="s">
        <v>74</v>
      </c>
      <c r="C302" s="93" t="s">
        <v>74</v>
      </c>
      <c r="D302" s="131"/>
      <c r="E302" s="131" t="s">
        <v>74</v>
      </c>
      <c r="F302" s="132" t="s">
        <v>74</v>
      </c>
      <c r="G302" s="739"/>
    </row>
    <row r="303" spans="1:7" ht="16.5" thickBot="1" x14ac:dyDescent="0.3">
      <c r="A303" s="172"/>
      <c r="B303" s="95" t="s">
        <v>74</v>
      </c>
      <c r="C303" s="94" t="s">
        <v>74</v>
      </c>
      <c r="D303" s="131"/>
      <c r="E303" s="131" t="s">
        <v>74</v>
      </c>
      <c r="F303" s="1070" t="s">
        <v>74</v>
      </c>
      <c r="G303" s="739"/>
    </row>
    <row r="304" spans="1:7" ht="16.5" thickBot="1" x14ac:dyDescent="0.3">
      <c r="A304" s="383" t="s">
        <v>75</v>
      </c>
      <c r="B304" s="95" t="s">
        <v>74</v>
      </c>
      <c r="C304" s="19">
        <f>SUM(C287:C303)</f>
        <v>0</v>
      </c>
      <c r="D304" s="115" t="s">
        <v>74</v>
      </c>
      <c r="E304" s="131" t="s">
        <v>74</v>
      </c>
      <c r="F304" s="19">
        <f>SUM(F287:F303)</f>
        <v>0</v>
      </c>
      <c r="G304" s="739"/>
    </row>
    <row r="305" spans="1:7" ht="16.5" thickBot="1" x14ac:dyDescent="0.3">
      <c r="A305" s="1187"/>
      <c r="B305" s="1188"/>
      <c r="C305" s="1188"/>
      <c r="D305" s="1188"/>
      <c r="E305" s="1188"/>
      <c r="F305" s="1188"/>
      <c r="G305" s="1189"/>
    </row>
    <row r="306" spans="1:7" ht="19.5" thickBot="1" x14ac:dyDescent="0.3">
      <c r="A306" s="1184" t="s">
        <v>579</v>
      </c>
      <c r="B306" s="1185"/>
      <c r="C306" s="1185"/>
      <c r="D306" s="1185"/>
      <c r="E306" s="1185"/>
      <c r="F306" s="1185"/>
      <c r="G306" s="1186"/>
    </row>
    <row r="307" spans="1:7" ht="18.75" x14ac:dyDescent="0.25">
      <c r="A307" s="805"/>
      <c r="B307" s="806"/>
      <c r="C307" s="806"/>
      <c r="D307" s="806"/>
      <c r="E307" s="806"/>
      <c r="F307" s="806"/>
      <c r="G307" s="807"/>
    </row>
    <row r="308" spans="1:7" ht="18.75" x14ac:dyDescent="0.25">
      <c r="A308" s="808"/>
      <c r="B308" s="809"/>
      <c r="C308" s="809"/>
      <c r="D308" s="809"/>
      <c r="E308" s="809"/>
      <c r="F308" s="809"/>
      <c r="G308" s="810"/>
    </row>
    <row r="309" spans="1:7" ht="18.75" x14ac:dyDescent="0.25">
      <c r="A309" s="811"/>
      <c r="B309" s="147"/>
      <c r="C309" s="812"/>
      <c r="D309" s="809"/>
      <c r="E309" s="578"/>
      <c r="F309" s="812"/>
      <c r="G309" s="800"/>
    </row>
    <row r="310" spans="1:7" ht="16.5" thickBot="1" x14ac:dyDescent="0.3">
      <c r="A310" s="813"/>
      <c r="B310" s="814"/>
      <c r="C310" s="801"/>
      <c r="D310" s="802"/>
      <c r="E310" s="802"/>
      <c r="F310" s="803"/>
      <c r="G310" s="804"/>
    </row>
    <row r="311" spans="1:7" ht="18.600000000000001" customHeight="1" thickBot="1" x14ac:dyDescent="0.3">
      <c r="A311" s="1113" t="s">
        <v>658</v>
      </c>
      <c r="B311" s="1196"/>
      <c r="C311" s="1196"/>
      <c r="D311" s="1196"/>
      <c r="E311" s="1196"/>
      <c r="F311" s="1196"/>
      <c r="G311" s="1197"/>
    </row>
    <row r="312" spans="1:7" x14ac:dyDescent="0.25">
      <c r="A312" s="818" t="s">
        <v>348</v>
      </c>
      <c r="B312" s="110"/>
      <c r="C312" s="118">
        <f>SUMIF(D286:D303,"SVDP Member Donation",C286:C303)</f>
        <v>0</v>
      </c>
      <c r="D312" s="1024"/>
      <c r="E312" s="1024"/>
      <c r="F312" s="1025"/>
      <c r="G312" s="1028"/>
    </row>
    <row r="313" spans="1:7" x14ac:dyDescent="0.25">
      <c r="A313" s="127" t="s">
        <v>346</v>
      </c>
      <c r="B313" s="95"/>
      <c r="C313" s="93">
        <f>SUMIF(D286:D303,"St. Matthew Donation",C286:C303)</f>
        <v>0</v>
      </c>
      <c r="D313" s="89"/>
      <c r="E313" s="89"/>
      <c r="F313" s="91"/>
      <c r="G313" s="741"/>
    </row>
    <row r="314" spans="1:7" x14ac:dyDescent="0.25">
      <c r="A314" s="127" t="s">
        <v>347</v>
      </c>
      <c r="B314" s="95"/>
      <c r="C314" s="93">
        <f>SUMIF(D286:D303,"St. Patrick Donation",C286:C303)</f>
        <v>0</v>
      </c>
      <c r="D314" s="89"/>
      <c r="E314" s="89"/>
      <c r="F314" s="92"/>
      <c r="G314" s="741"/>
    </row>
    <row r="315" spans="1:7" ht="31.5" x14ac:dyDescent="0.25">
      <c r="A315" s="130" t="s">
        <v>370</v>
      </c>
      <c r="B315" s="95"/>
      <c r="C315" s="93">
        <f>SUMIF(D286:D303,"Friends of SFC SVdP Donations",C286:C303)</f>
        <v>0</v>
      </c>
      <c r="D315" s="89"/>
      <c r="E315" s="89"/>
      <c r="F315" s="92"/>
      <c r="G315" s="741"/>
    </row>
    <row r="316" spans="1:7" x14ac:dyDescent="0.25">
      <c r="A316" s="127" t="s">
        <v>135</v>
      </c>
      <c r="B316" s="95"/>
      <c r="C316" s="93">
        <f>SUMIF(D286:D303,"General Donations",C286:C303)</f>
        <v>0</v>
      </c>
      <c r="D316" s="89"/>
      <c r="E316" s="89"/>
      <c r="F316" s="92"/>
      <c r="G316" s="741"/>
    </row>
    <row r="317" spans="1:7" x14ac:dyDescent="0.25">
      <c r="A317" s="130" t="s">
        <v>128</v>
      </c>
      <c r="B317" s="95"/>
      <c r="C317" s="93">
        <f>SUMIF(D286:D303,"Baby Closet",C286:C303)</f>
        <v>0</v>
      </c>
      <c r="D317" s="89"/>
      <c r="E317" s="89"/>
      <c r="F317" s="92"/>
      <c r="G317" s="741"/>
    </row>
    <row r="318" spans="1:7" x14ac:dyDescent="0.25">
      <c r="A318" s="130" t="s">
        <v>344</v>
      </c>
      <c r="B318" s="95"/>
      <c r="C318" s="93">
        <f>SUMIF(D286:D303,"Food Card Sales",C286:C303)</f>
        <v>0</v>
      </c>
      <c r="D318" s="89"/>
      <c r="E318" s="89"/>
      <c r="F318" s="92"/>
      <c r="G318" s="741"/>
    </row>
    <row r="319" spans="1:7" x14ac:dyDescent="0.25">
      <c r="A319" s="130" t="s">
        <v>50</v>
      </c>
      <c r="B319" s="95"/>
      <c r="C319" s="93">
        <f>SUMIF(D277:D303,"Fund-Raising Craft Fair",C277:C303)</f>
        <v>0</v>
      </c>
      <c r="D319" s="89"/>
      <c r="E319" s="89"/>
      <c r="F319" s="92"/>
      <c r="G319" s="741"/>
    </row>
    <row r="320" spans="1:7" ht="31.5" x14ac:dyDescent="0.25">
      <c r="A320" s="130" t="s">
        <v>337</v>
      </c>
      <c r="B320" s="95"/>
      <c r="C320" s="93">
        <f>SUMIF(D286:D303,"St Jude's Pantry Reimbursements",C286:C303)</f>
        <v>0</v>
      </c>
      <c r="D320" s="89"/>
      <c r="E320" s="89"/>
      <c r="F320" s="92"/>
      <c r="G320" s="741"/>
    </row>
    <row r="321" spans="1:7" x14ac:dyDescent="0.25">
      <c r="A321" s="127" t="s">
        <v>49</v>
      </c>
      <c r="B321" s="95"/>
      <c r="C321" s="171">
        <f>SUMIF(D277:D310,"Other Misc Receipts",C277:C310)</f>
        <v>0</v>
      </c>
      <c r="D321" s="89"/>
      <c r="E321" s="89"/>
      <c r="F321" s="92"/>
      <c r="G321" s="739"/>
    </row>
    <row r="322" spans="1:7" ht="16.5" thickBot="1" x14ac:dyDescent="0.3">
      <c r="A322" s="127"/>
      <c r="B322" s="95"/>
      <c r="C322" s="93"/>
      <c r="D322" s="89"/>
      <c r="E322" s="89"/>
      <c r="F322" s="92"/>
      <c r="G322" s="739"/>
    </row>
    <row r="323" spans="1:7" ht="16.5" thickBot="1" x14ac:dyDescent="0.3">
      <c r="A323" s="88" t="s">
        <v>75</v>
      </c>
      <c r="B323" s="95"/>
      <c r="C323" s="171">
        <f>SUM(C312:C321)</f>
        <v>0</v>
      </c>
      <c r="D323" s="89"/>
      <c r="E323" s="89"/>
      <c r="F323" s="92"/>
      <c r="G323" s="739"/>
    </row>
    <row r="324" spans="1:7" ht="16.5" thickBot="1" x14ac:dyDescent="0.3">
      <c r="A324" s="172"/>
      <c r="B324" s="716"/>
      <c r="C324" s="162"/>
      <c r="D324" s="101"/>
      <c r="E324" s="101"/>
      <c r="F324" s="722"/>
      <c r="G324" s="742"/>
    </row>
    <row r="325" spans="1:7" ht="19.5" thickBot="1" x14ac:dyDescent="0.3">
      <c r="A325" s="1166" t="s">
        <v>659</v>
      </c>
      <c r="B325" s="1167"/>
      <c r="C325" s="1167"/>
      <c r="D325" s="1167"/>
      <c r="E325" s="1167"/>
      <c r="F325" s="1167"/>
      <c r="G325" s="1168"/>
    </row>
    <row r="326" spans="1:7" ht="16.5" thickBot="1" x14ac:dyDescent="0.3">
      <c r="A326" s="1198"/>
      <c r="B326" s="1199"/>
      <c r="C326" s="1199"/>
      <c r="D326" s="1199"/>
      <c r="E326" s="1199"/>
      <c r="F326" s="1199"/>
      <c r="G326" s="1200"/>
    </row>
    <row r="327" spans="1:7" ht="19.5" thickBot="1" x14ac:dyDescent="0.3">
      <c r="A327" s="1204" t="s">
        <v>660</v>
      </c>
      <c r="B327" s="1205"/>
      <c r="C327" s="1205"/>
      <c r="D327" s="1205"/>
      <c r="E327" s="1205"/>
      <c r="F327" s="1205"/>
      <c r="G327" s="1206"/>
    </row>
    <row r="328" spans="1:7" x14ac:dyDescent="0.25">
      <c r="A328" s="17"/>
      <c r="B328" s="110"/>
      <c r="C328" s="118"/>
      <c r="D328" s="93"/>
      <c r="E328" s="170"/>
      <c r="F328" s="1207"/>
      <c r="G328" s="740"/>
    </row>
    <row r="329" spans="1:7" ht="30" customHeight="1" x14ac:dyDescent="0.25">
      <c r="B329" s="95"/>
      <c r="C329" s="93"/>
      <c r="D329" s="93"/>
      <c r="E329" s="131"/>
      <c r="F329" s="1202"/>
      <c r="G329" s="739"/>
    </row>
    <row r="330" spans="1:7" x14ac:dyDescent="0.25">
      <c r="B330" s="95"/>
      <c r="C330" s="93"/>
      <c r="D330" s="93"/>
      <c r="E330" s="131"/>
      <c r="F330" s="1201"/>
      <c r="G330" s="739"/>
    </row>
    <row r="331" spans="1:7" x14ac:dyDescent="0.25">
      <c r="B331" s="95"/>
      <c r="C331" s="93"/>
      <c r="D331" s="93"/>
      <c r="E331" s="131"/>
      <c r="F331" s="1202"/>
      <c r="G331" s="739"/>
    </row>
    <row r="332" spans="1:7" ht="31.5" customHeight="1" x14ac:dyDescent="0.25">
      <c r="B332" s="95"/>
      <c r="C332" s="93"/>
      <c r="D332" s="93"/>
      <c r="E332" s="131"/>
      <c r="F332" s="132"/>
      <c r="G332" s="739"/>
    </row>
    <row r="333" spans="1:7" ht="28.5" customHeight="1" x14ac:dyDescent="0.25">
      <c r="B333" s="95"/>
      <c r="C333" s="93"/>
      <c r="D333" s="93"/>
      <c r="E333" s="131"/>
      <c r="F333" s="1201"/>
      <c r="G333" s="739"/>
    </row>
    <row r="334" spans="1:7" x14ac:dyDescent="0.25">
      <c r="B334" s="95"/>
      <c r="C334" s="93"/>
      <c r="D334" s="93"/>
      <c r="E334" s="131"/>
      <c r="F334" s="1203"/>
      <c r="G334" s="739"/>
    </row>
    <row r="335" spans="1:7" x14ac:dyDescent="0.25">
      <c r="B335" s="95"/>
      <c r="C335" s="93"/>
      <c r="D335" s="93"/>
      <c r="E335" s="131"/>
      <c r="F335" s="1203"/>
      <c r="G335" s="739"/>
    </row>
    <row r="336" spans="1:7" x14ac:dyDescent="0.25">
      <c r="B336" s="95"/>
      <c r="C336" s="93"/>
      <c r="D336" s="93"/>
      <c r="E336" s="131"/>
      <c r="F336" s="1202"/>
      <c r="G336" s="739"/>
    </row>
    <row r="337" spans="1:7" x14ac:dyDescent="0.25">
      <c r="B337" s="95"/>
      <c r="C337" s="93"/>
      <c r="D337" s="93"/>
      <c r="E337" s="131"/>
      <c r="F337" s="1201"/>
      <c r="G337" s="739"/>
    </row>
    <row r="338" spans="1:7" x14ac:dyDescent="0.25">
      <c r="B338" s="95"/>
      <c r="C338" s="93"/>
      <c r="D338" s="93"/>
      <c r="E338" s="131"/>
      <c r="F338" s="1203"/>
      <c r="G338" s="739"/>
    </row>
    <row r="339" spans="1:7" x14ac:dyDescent="0.25">
      <c r="B339" s="95"/>
      <c r="C339" s="93"/>
      <c r="D339" s="93"/>
      <c r="E339" s="131"/>
      <c r="F339" s="1202"/>
      <c r="G339" s="739"/>
    </row>
    <row r="340" spans="1:7" x14ac:dyDescent="0.25">
      <c r="A340" s="172"/>
      <c r="B340" s="95"/>
      <c r="C340" s="94"/>
      <c r="D340" s="93"/>
      <c r="E340" s="131"/>
      <c r="F340" s="1201"/>
      <c r="G340" s="739"/>
    </row>
    <row r="341" spans="1:7" x14ac:dyDescent="0.25">
      <c r="A341" s="172"/>
      <c r="B341" s="95"/>
      <c r="C341" s="94"/>
      <c r="D341" s="93"/>
      <c r="E341" s="131"/>
      <c r="F341" s="1203"/>
      <c r="G341" s="739"/>
    </row>
    <row r="342" spans="1:7" x14ac:dyDescent="0.25">
      <c r="A342" s="172"/>
      <c r="B342" s="95"/>
      <c r="C342" s="94"/>
      <c r="D342" s="93"/>
      <c r="E342" s="131"/>
      <c r="F342" s="1202"/>
      <c r="G342" s="739"/>
    </row>
    <row r="343" spans="1:7" x14ac:dyDescent="0.25">
      <c r="A343" s="172"/>
      <c r="B343" s="95"/>
      <c r="C343" s="94"/>
      <c r="D343" s="93"/>
      <c r="E343" s="131"/>
      <c r="F343" s="132"/>
      <c r="G343" s="739"/>
    </row>
    <row r="344" spans="1:7" x14ac:dyDescent="0.25">
      <c r="A344" s="172"/>
      <c r="B344" s="95"/>
      <c r="C344" s="94"/>
      <c r="D344" s="93"/>
      <c r="E344" s="131"/>
      <c r="F344" s="132"/>
      <c r="G344" s="739"/>
    </row>
    <row r="345" spans="1:7" x14ac:dyDescent="0.25">
      <c r="A345" s="172"/>
      <c r="B345" s="95"/>
      <c r="C345" s="94"/>
      <c r="D345" s="93"/>
      <c r="E345" s="131"/>
      <c r="F345" s="1071"/>
      <c r="G345" s="739"/>
    </row>
    <row r="346" spans="1:7" ht="16.5" thickBot="1" x14ac:dyDescent="0.3">
      <c r="A346" s="172"/>
      <c r="B346" s="95" t="s">
        <v>74</v>
      </c>
      <c r="C346" s="94" t="s">
        <v>74</v>
      </c>
      <c r="D346" s="93"/>
      <c r="E346" s="131" t="s">
        <v>74</v>
      </c>
      <c r="F346" s="703"/>
      <c r="G346" s="739" t="s">
        <v>74</v>
      </c>
    </row>
    <row r="347" spans="1:7" ht="16.5" thickBot="1" x14ac:dyDescent="0.3">
      <c r="A347" s="383" t="s">
        <v>75</v>
      </c>
      <c r="B347" s="95" t="s">
        <v>74</v>
      </c>
      <c r="C347" s="19">
        <f>SUM(C328:C346)</f>
        <v>0</v>
      </c>
      <c r="D347" s="115" t="s">
        <v>74</v>
      </c>
      <c r="E347" s="131" t="s">
        <v>74</v>
      </c>
      <c r="F347" s="254">
        <f>SUM(F328:F346)</f>
        <v>0</v>
      </c>
      <c r="G347" s="739"/>
    </row>
    <row r="348" spans="1:7" ht="16.5" thickBot="1" x14ac:dyDescent="0.3">
      <c r="A348" s="1187"/>
      <c r="B348" s="1188"/>
      <c r="C348" s="1188"/>
      <c r="D348" s="1188"/>
      <c r="E348" s="1188"/>
      <c r="F348" s="1188"/>
      <c r="G348" s="1189"/>
    </row>
    <row r="349" spans="1:7" ht="19.5" thickBot="1" x14ac:dyDescent="0.3">
      <c r="A349" s="1184" t="s">
        <v>579</v>
      </c>
      <c r="B349" s="1185"/>
      <c r="C349" s="1185"/>
      <c r="D349" s="1185"/>
      <c r="E349" s="1185"/>
      <c r="F349" s="1185"/>
      <c r="G349" s="1186"/>
    </row>
    <row r="350" spans="1:7" ht="18.75" x14ac:dyDescent="0.25">
      <c r="A350" s="805"/>
      <c r="B350" s="806"/>
      <c r="C350" s="806"/>
      <c r="D350" s="806"/>
      <c r="E350" s="806"/>
      <c r="F350" s="806"/>
      <c r="G350" s="807"/>
    </row>
    <row r="351" spans="1:7" ht="18.75" x14ac:dyDescent="0.25">
      <c r="A351" s="808"/>
      <c r="B351" s="809"/>
      <c r="C351" s="809"/>
      <c r="D351" s="809"/>
      <c r="E351" s="809"/>
      <c r="F351" s="809"/>
      <c r="G351" s="810"/>
    </row>
    <row r="352" spans="1:7" ht="18.75" x14ac:dyDescent="0.25">
      <c r="A352" s="811"/>
      <c r="B352" s="147"/>
      <c r="C352" s="812"/>
      <c r="D352" s="809"/>
      <c r="E352" s="578"/>
      <c r="F352" s="812"/>
      <c r="G352" s="800"/>
    </row>
    <row r="353" spans="1:7" ht="16.5" thickBot="1" x14ac:dyDescent="0.3">
      <c r="A353" s="813"/>
      <c r="B353" s="814"/>
      <c r="C353" s="801"/>
      <c r="D353" s="802"/>
      <c r="E353" s="802"/>
      <c r="F353" s="803"/>
      <c r="G353" s="804"/>
    </row>
    <row r="354" spans="1:7" ht="20.65" customHeight="1" thickBot="1" x14ac:dyDescent="0.3">
      <c r="A354" s="1113" t="s">
        <v>661</v>
      </c>
      <c r="B354" s="1196"/>
      <c r="C354" s="1196"/>
      <c r="D354" s="1196"/>
      <c r="E354" s="1196"/>
      <c r="F354" s="1196"/>
      <c r="G354" s="1197"/>
    </row>
    <row r="355" spans="1:7" x14ac:dyDescent="0.25">
      <c r="A355" s="818" t="s">
        <v>348</v>
      </c>
      <c r="B355" s="110"/>
      <c r="C355" s="118">
        <f>SUMIF(D327:D346,"SVDP Member Donation",C327:C346)</f>
        <v>0</v>
      </c>
      <c r="D355" s="1024"/>
      <c r="E355" s="1024"/>
      <c r="F355" s="1025"/>
      <c r="G355" s="1028"/>
    </row>
    <row r="356" spans="1:7" x14ac:dyDescent="0.25">
      <c r="A356" s="127" t="s">
        <v>346</v>
      </c>
      <c r="B356" s="95"/>
      <c r="C356" s="93">
        <f>SUMIF(D327:D346,"St. Matthew Donation",C327:C346)</f>
        <v>0</v>
      </c>
      <c r="D356" s="89"/>
      <c r="E356" s="89"/>
      <c r="F356" s="91"/>
      <c r="G356" s="741"/>
    </row>
    <row r="357" spans="1:7" x14ac:dyDescent="0.25">
      <c r="A357" s="127" t="s">
        <v>347</v>
      </c>
      <c r="B357" s="95"/>
      <c r="C357" s="93">
        <f>SUMIF(D327:D346,"St. Patrick Donation",C327:C346)</f>
        <v>0</v>
      </c>
      <c r="D357" s="89"/>
      <c r="E357" s="89"/>
      <c r="F357" s="92"/>
      <c r="G357" s="741"/>
    </row>
    <row r="358" spans="1:7" ht="31.5" x14ac:dyDescent="0.25">
      <c r="A358" s="130" t="s">
        <v>370</v>
      </c>
      <c r="B358" s="95"/>
      <c r="C358" s="93">
        <f>SUMIF(D327:D346,"Friends of SFC SVdP Donations",C327:C346)</f>
        <v>0</v>
      </c>
      <c r="D358" s="89"/>
      <c r="E358" s="89"/>
      <c r="F358" s="92"/>
      <c r="G358" s="741"/>
    </row>
    <row r="359" spans="1:7" x14ac:dyDescent="0.25">
      <c r="A359" s="127" t="s">
        <v>135</v>
      </c>
      <c r="B359" s="95"/>
      <c r="C359" s="93">
        <f>SUMIF(D327:D346,"General Donations",C327:C346)</f>
        <v>0</v>
      </c>
      <c r="D359" s="89"/>
      <c r="E359" s="89"/>
      <c r="F359" s="92"/>
      <c r="G359" s="741"/>
    </row>
    <row r="360" spans="1:7" x14ac:dyDescent="0.25">
      <c r="A360" s="130" t="s">
        <v>128</v>
      </c>
      <c r="B360" s="95"/>
      <c r="C360" s="93">
        <f>SUMIF(D327:D346,"Baby Closet",C327:C346)</f>
        <v>0</v>
      </c>
      <c r="D360" s="89"/>
      <c r="E360" s="89"/>
      <c r="F360" s="92"/>
      <c r="G360" s="741"/>
    </row>
    <row r="361" spans="1:7" x14ac:dyDescent="0.25">
      <c r="A361" s="130" t="s">
        <v>344</v>
      </c>
      <c r="B361" s="95"/>
      <c r="C361" s="93">
        <f>SUMIF(D327:D346,"Food Card Sales",C327:C346)</f>
        <v>0</v>
      </c>
      <c r="D361" s="89"/>
      <c r="E361" s="89"/>
      <c r="F361" s="92"/>
      <c r="G361" s="741"/>
    </row>
    <row r="362" spans="1:7" x14ac:dyDescent="0.25">
      <c r="A362" s="130" t="s">
        <v>50</v>
      </c>
      <c r="B362" s="95"/>
      <c r="C362" s="93">
        <f>SUMIF(D318:D346,"Fund-Raising Craft Fair",C318:C346)</f>
        <v>0</v>
      </c>
      <c r="D362" s="89"/>
      <c r="E362" s="89"/>
      <c r="F362" s="92"/>
      <c r="G362" s="741"/>
    </row>
    <row r="363" spans="1:7" ht="31.5" x14ac:dyDescent="0.25">
      <c r="A363" s="130" t="s">
        <v>337</v>
      </c>
      <c r="B363" s="95"/>
      <c r="C363" s="93">
        <f>SUMIF(D327:D346,"St Jude's Pantry Reimbursements",C327:C346)</f>
        <v>0</v>
      </c>
      <c r="D363" s="89"/>
      <c r="E363" s="89"/>
      <c r="F363" s="92"/>
      <c r="G363" s="741"/>
    </row>
    <row r="364" spans="1:7" x14ac:dyDescent="0.25">
      <c r="A364" s="127" t="s">
        <v>49</v>
      </c>
      <c r="B364" s="95"/>
      <c r="C364" s="93">
        <f>SUMIF(D318:D353,"Other Misc Receipts",C318:C353)</f>
        <v>0</v>
      </c>
      <c r="D364" s="89"/>
      <c r="E364" s="89"/>
      <c r="F364" s="92"/>
      <c r="G364" s="739"/>
    </row>
    <row r="365" spans="1:7" ht="16.5" thickBot="1" x14ac:dyDescent="0.3">
      <c r="A365" s="127"/>
      <c r="B365" s="95"/>
      <c r="C365" s="93"/>
      <c r="D365" s="89"/>
      <c r="E365" s="89"/>
      <c r="F365" s="92"/>
      <c r="G365" s="739"/>
    </row>
    <row r="366" spans="1:7" ht="16.5" thickBot="1" x14ac:dyDescent="0.3">
      <c r="A366" s="88" t="s">
        <v>75</v>
      </c>
      <c r="B366" s="95"/>
      <c r="C366" s="171">
        <f>SUM(C355:C364)</f>
        <v>0</v>
      </c>
      <c r="D366" s="89"/>
      <c r="E366" s="89"/>
      <c r="F366" s="92"/>
      <c r="G366" s="739"/>
    </row>
    <row r="367" spans="1:7" ht="16.5" thickBot="1" x14ac:dyDescent="0.3">
      <c r="A367" s="172"/>
      <c r="B367" s="716"/>
      <c r="C367" s="162"/>
      <c r="D367" s="101"/>
      <c r="E367" s="101"/>
      <c r="F367" s="722"/>
      <c r="G367" s="742"/>
    </row>
    <row r="368" spans="1:7" ht="19.5" thickBot="1" x14ac:dyDescent="0.3">
      <c r="A368" s="1166" t="s">
        <v>662</v>
      </c>
      <c r="B368" s="1167"/>
      <c r="C368" s="1167"/>
      <c r="D368" s="1167"/>
      <c r="E368" s="1167"/>
      <c r="F368" s="1167"/>
      <c r="G368" s="1168"/>
    </row>
    <row r="369" spans="1:7" ht="16.5" thickBot="1" x14ac:dyDescent="0.3">
      <c r="A369" s="1198"/>
      <c r="B369" s="1199"/>
      <c r="C369" s="1199"/>
      <c r="D369" s="1199"/>
      <c r="E369" s="1199"/>
      <c r="F369" s="1199"/>
      <c r="G369" s="1200"/>
    </row>
    <row r="370" spans="1:7" ht="19.5" thickBot="1" x14ac:dyDescent="0.3">
      <c r="A370" s="1204" t="s">
        <v>663</v>
      </c>
      <c r="B370" s="1205"/>
      <c r="C370" s="1205"/>
      <c r="D370" s="1205"/>
      <c r="E370" s="1205"/>
      <c r="F370" s="1205"/>
      <c r="G370" s="1206"/>
    </row>
    <row r="371" spans="1:7" x14ac:dyDescent="0.25">
      <c r="A371" s="17"/>
      <c r="B371" s="110"/>
      <c r="C371" s="118"/>
      <c r="D371" s="131"/>
      <c r="E371" s="170"/>
      <c r="F371" s="336"/>
      <c r="G371" s="740"/>
    </row>
    <row r="372" spans="1:7" x14ac:dyDescent="0.25">
      <c r="B372" s="95"/>
      <c r="C372" s="93"/>
      <c r="D372" s="131"/>
      <c r="E372" s="131"/>
      <c r="F372" s="132"/>
      <c r="G372" s="739"/>
    </row>
    <row r="373" spans="1:7" x14ac:dyDescent="0.25">
      <c r="B373" s="95"/>
      <c r="C373" s="93"/>
      <c r="D373" s="131"/>
      <c r="E373" s="131"/>
      <c r="F373" s="132"/>
      <c r="G373" s="739"/>
    </row>
    <row r="374" spans="1:7" x14ac:dyDescent="0.25">
      <c r="B374" s="95"/>
      <c r="C374" s="93"/>
      <c r="D374" s="131"/>
      <c r="E374" s="131"/>
      <c r="F374" s="132"/>
      <c r="G374" s="739"/>
    </row>
    <row r="375" spans="1:7" x14ac:dyDescent="0.25">
      <c r="B375" s="95"/>
      <c r="C375" s="93"/>
      <c r="D375" s="131"/>
      <c r="E375" s="131"/>
      <c r="F375" s="132"/>
      <c r="G375" s="739"/>
    </row>
    <row r="376" spans="1:7" x14ac:dyDescent="0.25">
      <c r="B376" s="95"/>
      <c r="C376" s="93"/>
      <c r="D376" s="131"/>
      <c r="E376" s="131"/>
      <c r="F376" s="132"/>
      <c r="G376" s="739"/>
    </row>
    <row r="377" spans="1:7" x14ac:dyDescent="0.25">
      <c r="B377" s="95" t="s">
        <v>74</v>
      </c>
      <c r="C377" s="93" t="s">
        <v>74</v>
      </c>
      <c r="D377" s="131"/>
      <c r="E377" s="131" t="s">
        <v>74</v>
      </c>
      <c r="F377" s="132" t="s">
        <v>74</v>
      </c>
      <c r="G377" s="739" t="s">
        <v>74</v>
      </c>
    </row>
    <row r="378" spans="1:7" x14ac:dyDescent="0.25">
      <c r="B378" s="95" t="s">
        <v>74</v>
      </c>
      <c r="C378" s="93" t="s">
        <v>74</v>
      </c>
      <c r="D378" s="131"/>
      <c r="E378" s="131" t="s">
        <v>74</v>
      </c>
      <c r="F378" s="132" t="s">
        <v>74</v>
      </c>
      <c r="G378" s="739" t="s">
        <v>74</v>
      </c>
    </row>
    <row r="379" spans="1:7" x14ac:dyDescent="0.25">
      <c r="B379" s="95" t="s">
        <v>74</v>
      </c>
      <c r="C379" s="93" t="s">
        <v>74</v>
      </c>
      <c r="D379" s="131"/>
      <c r="E379" s="131" t="s">
        <v>74</v>
      </c>
      <c r="F379" s="132" t="s">
        <v>74</v>
      </c>
      <c r="G379" s="739" t="s">
        <v>74</v>
      </c>
    </row>
    <row r="380" spans="1:7" x14ac:dyDescent="0.25">
      <c r="B380" s="95"/>
      <c r="C380" s="93" t="s">
        <v>74</v>
      </c>
      <c r="D380" s="131"/>
      <c r="E380" s="131"/>
      <c r="F380" s="132" t="s">
        <v>74</v>
      </c>
      <c r="G380" s="739"/>
    </row>
    <row r="381" spans="1:7" x14ac:dyDescent="0.25">
      <c r="B381" s="95"/>
      <c r="C381" s="93" t="s">
        <v>74</v>
      </c>
      <c r="D381" s="131"/>
      <c r="E381" s="131"/>
      <c r="F381" s="132" t="s">
        <v>74</v>
      </c>
      <c r="G381" s="739"/>
    </row>
    <row r="382" spans="1:7" ht="16.5" thickBot="1" x14ac:dyDescent="0.3">
      <c r="A382" s="172"/>
      <c r="B382" s="95" t="s">
        <v>74</v>
      </c>
      <c r="C382" s="94" t="s">
        <v>74</v>
      </c>
      <c r="D382" s="131"/>
      <c r="E382" s="131" t="s">
        <v>74</v>
      </c>
      <c r="F382" s="132" t="s">
        <v>74</v>
      </c>
      <c r="G382" s="739"/>
    </row>
    <row r="383" spans="1:7" ht="16.5" thickBot="1" x14ac:dyDescent="0.3">
      <c r="A383" s="383" t="s">
        <v>75</v>
      </c>
      <c r="B383" s="95" t="s">
        <v>74</v>
      </c>
      <c r="C383" s="19">
        <f>SUM(C371:C382)</f>
        <v>0</v>
      </c>
      <c r="D383" s="115" t="s">
        <v>74</v>
      </c>
      <c r="E383" s="131" t="s">
        <v>74</v>
      </c>
      <c r="F383" s="19">
        <f>SUM(F371:F382)</f>
        <v>0</v>
      </c>
      <c r="G383" s="739"/>
    </row>
    <row r="384" spans="1:7" ht="16.5" thickBot="1" x14ac:dyDescent="0.3">
      <c r="A384" s="1187"/>
      <c r="B384" s="1188"/>
      <c r="C384" s="1188"/>
      <c r="D384" s="1188"/>
      <c r="E384" s="1188"/>
      <c r="F384" s="1188"/>
      <c r="G384" s="1189"/>
    </row>
    <row r="385" spans="1:7" ht="19.5" thickBot="1" x14ac:dyDescent="0.3">
      <c r="A385" s="1184" t="s">
        <v>579</v>
      </c>
      <c r="B385" s="1185"/>
      <c r="C385" s="1185"/>
      <c r="D385" s="1185"/>
      <c r="E385" s="1185"/>
      <c r="F385" s="1185"/>
      <c r="G385" s="1186"/>
    </row>
    <row r="386" spans="1:7" ht="18.75" x14ac:dyDescent="0.25">
      <c r="A386" s="805"/>
      <c r="B386" s="806"/>
      <c r="C386" s="806"/>
      <c r="D386" s="806"/>
      <c r="E386" s="806"/>
      <c r="F386" s="806"/>
      <c r="G386" s="807"/>
    </row>
    <row r="387" spans="1:7" ht="18.75" x14ac:dyDescent="0.25">
      <c r="A387" s="808"/>
      <c r="B387" s="809"/>
      <c r="C387" s="809"/>
      <c r="D387" s="809"/>
      <c r="E387" s="809"/>
      <c r="F387" s="809"/>
      <c r="G387" s="810"/>
    </row>
    <row r="388" spans="1:7" ht="18.75" x14ac:dyDescent="0.25">
      <c r="A388" s="811"/>
      <c r="B388" s="147"/>
      <c r="C388" s="812"/>
      <c r="D388" s="809"/>
      <c r="E388" s="578"/>
      <c r="F388" s="812"/>
      <c r="G388" s="800"/>
    </row>
    <row r="389" spans="1:7" ht="16.5" thickBot="1" x14ac:dyDescent="0.3">
      <c r="A389" s="813"/>
      <c r="B389" s="814"/>
      <c r="C389" s="801"/>
      <c r="D389" s="802"/>
      <c r="E389" s="802"/>
      <c r="F389" s="803"/>
      <c r="G389" s="804"/>
    </row>
    <row r="390" spans="1:7" ht="18.600000000000001" customHeight="1" thickBot="1" x14ac:dyDescent="0.3">
      <c r="A390" s="1113" t="s">
        <v>664</v>
      </c>
      <c r="B390" s="1196"/>
      <c r="C390" s="1196"/>
      <c r="D390" s="1196"/>
      <c r="E390" s="1196"/>
      <c r="F390" s="1196"/>
      <c r="G390" s="1197"/>
    </row>
    <row r="391" spans="1:7" x14ac:dyDescent="0.25">
      <c r="A391" s="818" t="s">
        <v>348</v>
      </c>
      <c r="B391" s="110"/>
      <c r="C391" s="118">
        <f>SUMIF(D370:D382,"SVDP Member Donation",C370:C382)</f>
        <v>0</v>
      </c>
      <c r="D391" s="1024"/>
      <c r="E391" s="1024"/>
      <c r="F391" s="1025"/>
      <c r="G391" s="1028"/>
    </row>
    <row r="392" spans="1:7" x14ac:dyDescent="0.25">
      <c r="A392" s="127" t="s">
        <v>346</v>
      </c>
      <c r="B392" s="95"/>
      <c r="C392" s="93">
        <f>SUMIF(D370:D382,"St. Matthew Donation",C370:C382)</f>
        <v>0</v>
      </c>
      <c r="D392" s="89"/>
      <c r="E392" s="89"/>
      <c r="F392" s="91"/>
      <c r="G392" s="741"/>
    </row>
    <row r="393" spans="1:7" x14ac:dyDescent="0.25">
      <c r="A393" s="127" t="s">
        <v>347</v>
      </c>
      <c r="B393" s="95"/>
      <c r="C393" s="93">
        <f>SUMIF(D370:D382,"St. Patrick Donation",C370:C382)</f>
        <v>0</v>
      </c>
      <c r="D393" s="89"/>
      <c r="E393" s="89"/>
      <c r="F393" s="92"/>
      <c r="G393" s="741"/>
    </row>
    <row r="394" spans="1:7" ht="31.5" x14ac:dyDescent="0.25">
      <c r="A394" s="130" t="s">
        <v>370</v>
      </c>
      <c r="B394" s="95"/>
      <c r="C394" s="93">
        <f>SUMIF(D370:D382,"Friends of SFC SVdP Donations",C370:C382)</f>
        <v>0</v>
      </c>
      <c r="D394" s="89"/>
      <c r="E394" s="89"/>
      <c r="F394" s="92"/>
      <c r="G394" s="741"/>
    </row>
    <row r="395" spans="1:7" x14ac:dyDescent="0.25">
      <c r="A395" s="127" t="s">
        <v>135</v>
      </c>
      <c r="B395" s="95"/>
      <c r="C395" s="93">
        <f>SUMIF(D370:D382,"General Donations",C370:C382)</f>
        <v>0</v>
      </c>
      <c r="D395" s="89"/>
      <c r="E395" s="89"/>
      <c r="F395" s="92"/>
      <c r="G395" s="741"/>
    </row>
    <row r="396" spans="1:7" x14ac:dyDescent="0.25">
      <c r="A396" s="130" t="s">
        <v>128</v>
      </c>
      <c r="B396" s="95"/>
      <c r="C396" s="93">
        <f>SUMIF(D370:D382,"Baby Closet",C370:C382)</f>
        <v>0</v>
      </c>
      <c r="D396" s="89"/>
      <c r="E396" s="89"/>
      <c r="F396" s="92"/>
      <c r="G396" s="741"/>
    </row>
    <row r="397" spans="1:7" ht="17.25" customHeight="1" x14ac:dyDescent="0.25">
      <c r="A397" s="130" t="s">
        <v>344</v>
      </c>
      <c r="B397" s="95"/>
      <c r="C397" s="93">
        <f>SUMIF(D370:D382,"Food Card Sales",C370:C382)</f>
        <v>0</v>
      </c>
      <c r="D397" s="89"/>
      <c r="E397" s="89"/>
      <c r="F397" s="92"/>
      <c r="G397" s="741"/>
    </row>
    <row r="398" spans="1:7" ht="22.5" customHeight="1" x14ac:dyDescent="0.25">
      <c r="A398" s="130" t="s">
        <v>50</v>
      </c>
      <c r="B398" s="95"/>
      <c r="C398" s="93">
        <f>SUMIF(D361:D382,"Fund-Raising Craft Fair",C361:C382)</f>
        <v>0</v>
      </c>
      <c r="D398" s="89"/>
      <c r="E398" s="89"/>
      <c r="F398" s="92"/>
      <c r="G398" s="741"/>
    </row>
    <row r="399" spans="1:7" ht="31.5" x14ac:dyDescent="0.25">
      <c r="A399" s="130" t="s">
        <v>337</v>
      </c>
      <c r="B399" s="95"/>
      <c r="C399" s="93">
        <f>SUMIF(D370:D382,"St Jude's Pantry Reimbursements",C370:C382)</f>
        <v>0</v>
      </c>
      <c r="D399" s="89"/>
      <c r="E399" s="89"/>
      <c r="F399" s="92"/>
      <c r="G399" s="741"/>
    </row>
    <row r="400" spans="1:7" x14ac:dyDescent="0.25">
      <c r="A400" s="127" t="s">
        <v>49</v>
      </c>
      <c r="B400" s="95"/>
      <c r="C400" s="93">
        <f>SUMIF(D361:D389,"Other Misc Receipts",C361:C389)</f>
        <v>0</v>
      </c>
      <c r="D400" s="89"/>
      <c r="E400" s="89"/>
      <c r="F400" s="92"/>
      <c r="G400" s="739"/>
    </row>
    <row r="401" spans="1:7" ht="16.5" thickBot="1" x14ac:dyDescent="0.3">
      <c r="A401" s="127"/>
      <c r="B401" s="95"/>
      <c r="C401" s="93"/>
      <c r="D401" s="89"/>
      <c r="E401" s="89"/>
      <c r="F401" s="92"/>
      <c r="G401" s="739"/>
    </row>
    <row r="402" spans="1:7" ht="16.5" thickBot="1" x14ac:dyDescent="0.3">
      <c r="A402" s="88" t="s">
        <v>75</v>
      </c>
      <c r="B402" s="95"/>
      <c r="C402" s="93">
        <f>SUM(C391:C400)</f>
        <v>0</v>
      </c>
      <c r="D402" s="89"/>
      <c r="E402" s="89"/>
      <c r="F402" s="92"/>
      <c r="G402" s="739"/>
    </row>
    <row r="403" spans="1:7" ht="16.5" thickBot="1" x14ac:dyDescent="0.3">
      <c r="A403" s="172"/>
      <c r="B403" s="716"/>
      <c r="C403" s="162"/>
      <c r="D403" s="101"/>
      <c r="E403" s="101"/>
      <c r="F403" s="722"/>
      <c r="G403" s="742"/>
    </row>
    <row r="404" spans="1:7" ht="19.5" thickBot="1" x14ac:dyDescent="0.3">
      <c r="A404" s="1166" t="s">
        <v>665</v>
      </c>
      <c r="B404" s="1167"/>
      <c r="C404" s="1167"/>
      <c r="D404" s="1167"/>
      <c r="E404" s="1167"/>
      <c r="F404" s="1167"/>
      <c r="G404" s="1168"/>
    </row>
    <row r="405" spans="1:7" ht="16.5" thickBot="1" x14ac:dyDescent="0.3">
      <c r="A405" s="1198"/>
      <c r="B405" s="1199"/>
      <c r="C405" s="1199"/>
      <c r="D405" s="1199"/>
      <c r="E405" s="1199"/>
      <c r="F405" s="1199"/>
      <c r="G405" s="1200"/>
    </row>
    <row r="406" spans="1:7" ht="19.5" thickBot="1" x14ac:dyDescent="0.3">
      <c r="A406" s="1204" t="s">
        <v>666</v>
      </c>
      <c r="B406" s="1205"/>
      <c r="C406" s="1205"/>
      <c r="D406" s="1205"/>
      <c r="E406" s="1205"/>
      <c r="F406" s="1205"/>
      <c r="G406" s="1206"/>
    </row>
    <row r="407" spans="1:7" x14ac:dyDescent="0.25">
      <c r="A407" s="17"/>
      <c r="B407" s="95"/>
      <c r="C407" s="93"/>
      <c r="D407" s="131"/>
      <c r="E407" s="131"/>
      <c r="F407" s="132"/>
      <c r="G407" s="739"/>
    </row>
    <row r="408" spans="1:7" x14ac:dyDescent="0.25">
      <c r="B408" s="95"/>
      <c r="C408" s="93"/>
      <c r="D408" s="131"/>
      <c r="E408" s="131"/>
      <c r="F408" s="132"/>
      <c r="G408" s="739"/>
    </row>
    <row r="409" spans="1:7" x14ac:dyDescent="0.25">
      <c r="B409" s="95"/>
      <c r="C409" s="93"/>
      <c r="D409" s="131"/>
      <c r="E409" s="131"/>
      <c r="F409" s="132"/>
      <c r="G409" s="739"/>
    </row>
    <row r="410" spans="1:7" x14ac:dyDescent="0.25">
      <c r="B410" s="95"/>
      <c r="C410" s="93"/>
      <c r="D410" s="131"/>
      <c r="E410" s="131"/>
      <c r="F410" s="132"/>
      <c r="G410" s="739"/>
    </row>
    <row r="411" spans="1:7" x14ac:dyDescent="0.25">
      <c r="B411" s="95"/>
      <c r="C411" s="93"/>
      <c r="D411" s="131"/>
      <c r="E411" s="131"/>
      <c r="F411" s="132"/>
      <c r="G411" s="739"/>
    </row>
    <row r="412" spans="1:7" x14ac:dyDescent="0.25">
      <c r="B412" s="95"/>
      <c r="C412" s="93"/>
      <c r="D412" s="131"/>
      <c r="E412" s="131"/>
      <c r="F412" s="132"/>
      <c r="G412" s="739"/>
    </row>
    <row r="413" spans="1:7" x14ac:dyDescent="0.25">
      <c r="B413" s="95"/>
      <c r="C413" s="93"/>
      <c r="D413" s="131"/>
      <c r="E413" s="131"/>
      <c r="F413" s="132"/>
      <c r="G413" s="739"/>
    </row>
    <row r="414" spans="1:7" x14ac:dyDescent="0.25">
      <c r="B414" s="95"/>
      <c r="C414" s="93"/>
      <c r="D414" s="131"/>
      <c r="E414" s="131"/>
      <c r="F414" s="132"/>
      <c r="G414" s="739"/>
    </row>
    <row r="415" spans="1:7" x14ac:dyDescent="0.25">
      <c r="B415" s="95" t="s">
        <v>74</v>
      </c>
      <c r="C415" s="93" t="s">
        <v>74</v>
      </c>
      <c r="D415" s="131"/>
      <c r="E415" s="131" t="s">
        <v>74</v>
      </c>
      <c r="F415" s="132"/>
      <c r="G415" s="739" t="s">
        <v>74</v>
      </c>
    </row>
    <row r="416" spans="1:7" x14ac:dyDescent="0.25">
      <c r="B416" s="95" t="s">
        <v>74</v>
      </c>
      <c r="C416" s="93" t="s">
        <v>74</v>
      </c>
      <c r="D416" s="131"/>
      <c r="E416" s="131" t="s">
        <v>74</v>
      </c>
      <c r="F416" s="132" t="s">
        <v>74</v>
      </c>
      <c r="G416" s="739"/>
    </row>
    <row r="417" spans="1:7" x14ac:dyDescent="0.25">
      <c r="B417" s="95" t="s">
        <v>74</v>
      </c>
      <c r="C417" s="93" t="s">
        <v>74</v>
      </c>
      <c r="D417" s="131"/>
      <c r="E417" s="131" t="s">
        <v>74</v>
      </c>
      <c r="F417" s="132" t="s">
        <v>74</v>
      </c>
      <c r="G417" s="739"/>
    </row>
    <row r="418" spans="1:7" x14ac:dyDescent="0.25">
      <c r="B418" s="95" t="s">
        <v>74</v>
      </c>
      <c r="C418" s="93" t="s">
        <v>74</v>
      </c>
      <c r="D418" s="131"/>
      <c r="E418" s="131" t="s">
        <v>74</v>
      </c>
      <c r="F418" s="132"/>
      <c r="G418" s="739"/>
    </row>
    <row r="419" spans="1:7" x14ac:dyDescent="0.25">
      <c r="B419" s="95" t="s">
        <v>74</v>
      </c>
      <c r="C419" s="93" t="s">
        <v>74</v>
      </c>
      <c r="D419" s="131"/>
      <c r="E419" s="131" t="s">
        <v>74</v>
      </c>
      <c r="F419" s="132" t="s">
        <v>74</v>
      </c>
      <c r="G419" s="739"/>
    </row>
    <row r="420" spans="1:7" x14ac:dyDescent="0.25">
      <c r="B420" s="95" t="s">
        <v>74</v>
      </c>
      <c r="C420" s="93" t="s">
        <v>74</v>
      </c>
      <c r="D420" s="131"/>
      <c r="E420" s="131"/>
      <c r="F420" s="132"/>
      <c r="G420" s="739"/>
    </row>
    <row r="421" spans="1:7" x14ac:dyDescent="0.25">
      <c r="B421" s="95" t="s">
        <v>74</v>
      </c>
      <c r="C421" s="93" t="s">
        <v>74</v>
      </c>
      <c r="D421" s="131"/>
      <c r="E421" s="131"/>
      <c r="F421" s="132" t="s">
        <v>74</v>
      </c>
      <c r="G421" s="739"/>
    </row>
    <row r="422" spans="1:7" ht="16.5" thickBot="1" x14ac:dyDescent="0.3">
      <c r="B422" s="95" t="s">
        <v>74</v>
      </c>
      <c r="C422" s="93" t="s">
        <v>74</v>
      </c>
      <c r="D422" s="131"/>
      <c r="E422" s="131"/>
      <c r="F422" s="417"/>
      <c r="G422" s="739"/>
    </row>
    <row r="423" spans="1:7" ht="16.5" thickBot="1" x14ac:dyDescent="0.3">
      <c r="A423" s="88" t="s">
        <v>75</v>
      </c>
      <c r="B423" s="95" t="s">
        <v>74</v>
      </c>
      <c r="C423" s="19">
        <f>SUM(C407:C422)</f>
        <v>0</v>
      </c>
      <c r="D423" s="115" t="s">
        <v>74</v>
      </c>
      <c r="E423" s="131" t="s">
        <v>74</v>
      </c>
      <c r="F423" s="19">
        <f>SUM(F407:F421)</f>
        <v>0</v>
      </c>
      <c r="G423" s="739"/>
    </row>
    <row r="424" spans="1:7" ht="16.5" thickBot="1" x14ac:dyDescent="0.3">
      <c r="A424" s="1187"/>
      <c r="B424" s="1188"/>
      <c r="C424" s="1188"/>
      <c r="D424" s="1188"/>
      <c r="E424" s="1188"/>
      <c r="F424" s="1188"/>
      <c r="G424" s="1189"/>
    </row>
    <row r="425" spans="1:7" ht="19.5" thickBot="1" x14ac:dyDescent="0.3">
      <c r="A425" s="1184" t="s">
        <v>579</v>
      </c>
      <c r="B425" s="1185"/>
      <c r="C425" s="1185"/>
      <c r="D425" s="1185"/>
      <c r="E425" s="1185"/>
      <c r="F425" s="1185"/>
      <c r="G425" s="1186"/>
    </row>
    <row r="426" spans="1:7" ht="18.75" x14ac:dyDescent="0.25">
      <c r="A426" s="805"/>
      <c r="B426" s="806"/>
      <c r="C426" s="806"/>
      <c r="D426" s="806"/>
      <c r="E426" s="806"/>
      <c r="F426" s="806"/>
      <c r="G426" s="807"/>
    </row>
    <row r="427" spans="1:7" ht="18.75" x14ac:dyDescent="0.25">
      <c r="A427" s="808"/>
      <c r="B427" s="809"/>
      <c r="C427" s="809"/>
      <c r="D427" s="809"/>
      <c r="E427" s="809"/>
      <c r="F427" s="809"/>
      <c r="G427" s="810"/>
    </row>
    <row r="428" spans="1:7" ht="18.75" x14ac:dyDescent="0.25">
      <c r="A428" s="811"/>
      <c r="B428" s="147"/>
      <c r="C428" s="812"/>
      <c r="D428" s="809"/>
      <c r="E428" s="578"/>
      <c r="F428" s="812"/>
      <c r="G428" s="800"/>
    </row>
    <row r="429" spans="1:7" ht="16.5" thickBot="1" x14ac:dyDescent="0.3">
      <c r="A429" s="813"/>
      <c r="B429" s="814"/>
      <c r="C429" s="801"/>
      <c r="D429" s="802"/>
      <c r="E429" s="802"/>
      <c r="F429" s="803"/>
      <c r="G429" s="804"/>
    </row>
    <row r="430" spans="1:7" ht="18.600000000000001" customHeight="1" thickBot="1" x14ac:dyDescent="0.3">
      <c r="A430" s="1113" t="s">
        <v>667</v>
      </c>
      <c r="B430" s="1196"/>
      <c r="C430" s="1196"/>
      <c r="D430" s="1196"/>
      <c r="E430" s="1196"/>
      <c r="F430" s="1196"/>
      <c r="G430" s="1197"/>
    </row>
    <row r="431" spans="1:7" x14ac:dyDescent="0.25">
      <c r="A431" s="818" t="s">
        <v>348</v>
      </c>
      <c r="B431" s="110"/>
      <c r="C431" s="118">
        <f>SUMIF(D406:D422,"SVDP Member Donation",C406:C422)</f>
        <v>0</v>
      </c>
      <c r="D431" s="1024"/>
      <c r="E431" s="1024"/>
      <c r="F431" s="1025"/>
      <c r="G431" s="1028"/>
    </row>
    <row r="432" spans="1:7" x14ac:dyDescent="0.25">
      <c r="A432" s="127" t="s">
        <v>346</v>
      </c>
      <c r="B432" s="95"/>
      <c r="C432" s="93">
        <f>SUMIF(D406:D422,"St. Matthew Donation",C406:C422)</f>
        <v>0</v>
      </c>
      <c r="D432" s="89"/>
      <c r="E432" s="89"/>
      <c r="F432" s="91"/>
      <c r="G432" s="741"/>
    </row>
    <row r="433" spans="1:7" x14ac:dyDescent="0.25">
      <c r="A433" s="127" t="s">
        <v>347</v>
      </c>
      <c r="B433" s="95"/>
      <c r="C433" s="93">
        <f>SUMIF(D406:D422,"St. Patrick Donation",C406:C422)</f>
        <v>0</v>
      </c>
      <c r="D433" s="89"/>
      <c r="E433" s="89"/>
      <c r="F433" s="92"/>
      <c r="G433" s="741"/>
    </row>
    <row r="434" spans="1:7" ht="31.5" x14ac:dyDescent="0.25">
      <c r="A434" s="130" t="s">
        <v>370</v>
      </c>
      <c r="B434" s="95"/>
      <c r="C434" s="93">
        <f>SUMIF(D406:D422,"Friends of SFC SVdP Donations",C406:C422)</f>
        <v>0</v>
      </c>
      <c r="D434" s="89"/>
      <c r="E434" s="89"/>
      <c r="F434" s="92"/>
      <c r="G434" s="741"/>
    </row>
    <row r="435" spans="1:7" x14ac:dyDescent="0.25">
      <c r="A435" s="130" t="s">
        <v>135</v>
      </c>
      <c r="B435" s="95"/>
      <c r="C435" s="93">
        <f>SUMIF(D406:D422,"General Donations",C406:C422)</f>
        <v>0</v>
      </c>
      <c r="D435" s="89"/>
      <c r="E435" s="89"/>
      <c r="F435" s="92"/>
      <c r="G435" s="741"/>
    </row>
    <row r="436" spans="1:7" x14ac:dyDescent="0.25">
      <c r="A436" s="130" t="s">
        <v>128</v>
      </c>
      <c r="B436" s="95"/>
      <c r="C436" s="93">
        <f>SUMIF(D406:D422,"Baby Closet",C406:C422)</f>
        <v>0</v>
      </c>
      <c r="D436" s="89"/>
      <c r="E436" s="89"/>
      <c r="F436" s="92"/>
      <c r="G436" s="741"/>
    </row>
    <row r="437" spans="1:7" ht="18.75" customHeight="1" x14ac:dyDescent="0.25">
      <c r="A437" s="130" t="s">
        <v>344</v>
      </c>
      <c r="B437" s="95"/>
      <c r="C437" s="93">
        <f>SUMIF(D406:D422,"Food Card Sales",C406:C422)</f>
        <v>0</v>
      </c>
      <c r="D437" s="89"/>
      <c r="E437" s="89"/>
      <c r="F437" s="92"/>
      <c r="G437" s="741"/>
    </row>
    <row r="438" spans="1:7" x14ac:dyDescent="0.25">
      <c r="A438" s="130" t="s">
        <v>50</v>
      </c>
      <c r="B438" s="95"/>
      <c r="C438" s="93">
        <f>SUMIF(D397:D422,"Fund-Raising Craft Fair",C397:C422)</f>
        <v>0</v>
      </c>
      <c r="D438" s="89"/>
      <c r="E438" s="89"/>
      <c r="F438" s="92"/>
      <c r="G438" s="741"/>
    </row>
    <row r="439" spans="1:7" ht="31.5" x14ac:dyDescent="0.25">
      <c r="A439" s="130" t="s">
        <v>337</v>
      </c>
      <c r="B439" s="95"/>
      <c r="C439" s="93">
        <f>SUMIF(D406:D422,"St Jude's Pantry Reimbursements",C406:C422)</f>
        <v>0</v>
      </c>
      <c r="D439" s="89"/>
      <c r="E439" s="89"/>
      <c r="F439" s="92"/>
      <c r="G439" s="741"/>
    </row>
    <row r="440" spans="1:7" x14ac:dyDescent="0.25">
      <c r="A440" s="127" t="s">
        <v>49</v>
      </c>
      <c r="B440" s="95"/>
      <c r="C440" s="171">
        <f>SUMIF(D397:D421,"Other Misc Receipts",C397:C421)</f>
        <v>0</v>
      </c>
      <c r="D440" s="89"/>
      <c r="E440" s="89"/>
      <c r="F440" s="92"/>
      <c r="G440" s="739"/>
    </row>
    <row r="441" spans="1:7" ht="16.5" thickBot="1" x14ac:dyDescent="0.3">
      <c r="A441" s="127"/>
      <c r="B441" s="95"/>
      <c r="C441" s="93"/>
      <c r="D441" s="89"/>
      <c r="E441" s="89"/>
      <c r="F441" s="92"/>
      <c r="G441" s="739"/>
    </row>
    <row r="442" spans="1:7" ht="16.5" thickBot="1" x14ac:dyDescent="0.3">
      <c r="A442" s="88" t="s">
        <v>75</v>
      </c>
      <c r="B442" s="95"/>
      <c r="C442" s="171">
        <f>SUM(C431:C440)</f>
        <v>0</v>
      </c>
      <c r="D442" s="89"/>
      <c r="E442" s="89"/>
      <c r="F442" s="92"/>
      <c r="G442" s="739"/>
    </row>
    <row r="443" spans="1:7" ht="16.5" thickBot="1" x14ac:dyDescent="0.3">
      <c r="A443" s="172"/>
      <c r="B443" s="716"/>
      <c r="C443" s="162"/>
      <c r="D443" s="101"/>
      <c r="E443" s="101"/>
      <c r="F443" s="722"/>
      <c r="G443" s="742"/>
    </row>
    <row r="444" spans="1:7" ht="19.5" thickBot="1" x14ac:dyDescent="0.3">
      <c r="A444" s="1166" t="s">
        <v>668</v>
      </c>
      <c r="B444" s="1167"/>
      <c r="C444" s="1167"/>
      <c r="D444" s="1167"/>
      <c r="E444" s="1167"/>
      <c r="F444" s="1167"/>
      <c r="G444" s="1168"/>
    </row>
    <row r="445" spans="1:7" ht="16.5" thickBot="1" x14ac:dyDescent="0.3">
      <c r="A445" s="1198"/>
      <c r="B445" s="1199"/>
      <c r="C445" s="1199"/>
      <c r="D445" s="1199"/>
      <c r="E445" s="1199"/>
      <c r="F445" s="1199"/>
      <c r="G445" s="1200"/>
    </row>
    <row r="446" spans="1:7" ht="19.5" thickBot="1" x14ac:dyDescent="0.3">
      <c r="A446" s="1204" t="s">
        <v>669</v>
      </c>
      <c r="B446" s="1205"/>
      <c r="C446" s="1205"/>
      <c r="D446" s="1205"/>
      <c r="E446" s="1205"/>
      <c r="F446" s="1205"/>
      <c r="G446" s="1206"/>
    </row>
    <row r="447" spans="1:7" x14ac:dyDescent="0.25">
      <c r="A447" s="17"/>
      <c r="B447" s="110"/>
      <c r="C447" s="118"/>
      <c r="D447" s="131"/>
      <c r="E447" s="170"/>
      <c r="F447" s="336"/>
      <c r="G447" s="740"/>
    </row>
    <row r="448" spans="1:7" x14ac:dyDescent="0.25">
      <c r="B448" s="95"/>
      <c r="C448" s="93"/>
      <c r="D448" s="131"/>
      <c r="E448" s="131"/>
      <c r="F448" s="132"/>
      <c r="G448" s="739"/>
    </row>
    <row r="449" spans="1:7" x14ac:dyDescent="0.25">
      <c r="B449" s="95"/>
      <c r="C449" s="93"/>
      <c r="D449" s="131"/>
      <c r="E449" s="131"/>
      <c r="F449" s="132"/>
      <c r="G449" s="739"/>
    </row>
    <row r="450" spans="1:7" x14ac:dyDescent="0.25">
      <c r="B450" s="95"/>
      <c r="C450" s="93"/>
      <c r="D450" s="131"/>
      <c r="E450" s="131"/>
      <c r="F450" s="132"/>
      <c r="G450" s="739"/>
    </row>
    <row r="451" spans="1:7" x14ac:dyDescent="0.25">
      <c r="B451" s="95"/>
      <c r="C451" s="93"/>
      <c r="D451" s="131"/>
      <c r="E451" s="131"/>
      <c r="F451" s="132"/>
      <c r="G451" s="739"/>
    </row>
    <row r="452" spans="1:7" x14ac:dyDescent="0.25">
      <c r="B452" s="95"/>
      <c r="C452" s="93"/>
      <c r="D452" s="131"/>
      <c r="E452" s="131"/>
      <c r="F452" s="132"/>
      <c r="G452" s="739"/>
    </row>
    <row r="453" spans="1:7" x14ac:dyDescent="0.25">
      <c r="B453" s="110"/>
      <c r="C453" s="93"/>
      <c r="D453" s="131"/>
      <c r="E453" s="131"/>
      <c r="F453" s="132"/>
      <c r="G453" s="739"/>
    </row>
    <row r="454" spans="1:7" x14ac:dyDescent="0.25">
      <c r="B454" s="95"/>
      <c r="C454" s="93"/>
      <c r="D454" s="131"/>
      <c r="E454" s="131"/>
      <c r="F454" s="132"/>
      <c r="G454" s="739"/>
    </row>
    <row r="455" spans="1:7" x14ac:dyDescent="0.25">
      <c r="B455" s="95"/>
      <c r="C455" s="93"/>
      <c r="D455" s="131"/>
      <c r="E455" s="131"/>
      <c r="F455" s="132"/>
      <c r="G455" s="739"/>
    </row>
    <row r="456" spans="1:7" x14ac:dyDescent="0.25">
      <c r="B456" s="95"/>
      <c r="C456" s="93"/>
      <c r="D456" s="131"/>
      <c r="E456" s="131"/>
      <c r="F456" s="132"/>
      <c r="G456" s="739"/>
    </row>
    <row r="457" spans="1:7" x14ac:dyDescent="0.25">
      <c r="B457" s="95" t="s">
        <v>74</v>
      </c>
      <c r="C457" s="93" t="s">
        <v>74</v>
      </c>
      <c r="D457" s="131"/>
      <c r="E457" s="131" t="s">
        <v>74</v>
      </c>
      <c r="F457" s="132" t="s">
        <v>74</v>
      </c>
      <c r="G457" s="739" t="s">
        <v>74</v>
      </c>
    </row>
    <row r="458" spans="1:7" x14ac:dyDescent="0.25">
      <c r="A458" s="172"/>
      <c r="B458" s="95" t="s">
        <v>74</v>
      </c>
      <c r="C458" s="94" t="s">
        <v>74</v>
      </c>
      <c r="D458" s="131"/>
      <c r="E458" s="131" t="s">
        <v>74</v>
      </c>
      <c r="F458" s="132" t="s">
        <v>74</v>
      </c>
      <c r="G458" s="739" t="s">
        <v>74</v>
      </c>
    </row>
    <row r="459" spans="1:7" x14ac:dyDescent="0.25">
      <c r="A459" s="172"/>
      <c r="B459" s="95" t="s">
        <v>74</v>
      </c>
      <c r="C459" s="94" t="s">
        <v>74</v>
      </c>
      <c r="D459" s="131"/>
      <c r="E459" s="131" t="s">
        <v>74</v>
      </c>
      <c r="F459" s="132" t="s">
        <v>74</v>
      </c>
      <c r="G459" s="739"/>
    </row>
    <row r="460" spans="1:7" x14ac:dyDescent="0.25">
      <c r="A460" s="172"/>
      <c r="B460" s="95"/>
      <c r="C460" s="94"/>
      <c r="D460" s="131"/>
      <c r="E460" s="131"/>
      <c r="F460" s="132"/>
      <c r="G460" s="739"/>
    </row>
    <row r="461" spans="1:7" x14ac:dyDescent="0.25">
      <c r="A461" s="172"/>
      <c r="B461" s="95"/>
      <c r="C461" s="94"/>
      <c r="D461" s="131"/>
      <c r="E461" s="131"/>
      <c r="F461" s="132"/>
      <c r="G461" s="739"/>
    </row>
    <row r="462" spans="1:7" ht="16.5" thickBot="1" x14ac:dyDescent="0.3">
      <c r="A462" s="172"/>
      <c r="B462" s="95" t="s">
        <v>74</v>
      </c>
      <c r="C462" s="94" t="s">
        <v>74</v>
      </c>
      <c r="D462" s="131"/>
      <c r="E462" s="131" t="s">
        <v>74</v>
      </c>
      <c r="F462" s="132" t="s">
        <v>74</v>
      </c>
      <c r="G462" s="739"/>
    </row>
    <row r="463" spans="1:7" ht="16.5" thickBot="1" x14ac:dyDescent="0.3">
      <c r="A463" s="383" t="s">
        <v>75</v>
      </c>
      <c r="B463" s="95" t="s">
        <v>74</v>
      </c>
      <c r="C463" s="19">
        <f>SUM(C447:C462)</f>
        <v>0</v>
      </c>
      <c r="D463" s="115" t="s">
        <v>74</v>
      </c>
      <c r="E463" s="131" t="s">
        <v>74</v>
      </c>
      <c r="F463" s="19">
        <f>SUM(F447:F462)</f>
        <v>0</v>
      </c>
      <c r="G463" s="739"/>
    </row>
    <row r="464" spans="1:7" ht="16.5" thickBot="1" x14ac:dyDescent="0.3">
      <c r="A464" s="1187"/>
      <c r="B464" s="1188"/>
      <c r="C464" s="1188"/>
      <c r="D464" s="1188"/>
      <c r="E464" s="1188"/>
      <c r="F464" s="1188"/>
      <c r="G464" s="1189"/>
    </row>
    <row r="465" spans="1:7" ht="19.5" thickBot="1" x14ac:dyDescent="0.3">
      <c r="A465" s="1184" t="s">
        <v>579</v>
      </c>
      <c r="B465" s="1185"/>
      <c r="C465" s="1185"/>
      <c r="D465" s="1185"/>
      <c r="E465" s="1185"/>
      <c r="F465" s="1185"/>
      <c r="G465" s="1186"/>
    </row>
    <row r="466" spans="1:7" ht="18.75" x14ac:dyDescent="0.25">
      <c r="A466" s="805"/>
      <c r="B466" s="806"/>
      <c r="C466" s="806"/>
      <c r="D466" s="806"/>
      <c r="E466" s="806"/>
      <c r="F466" s="806"/>
      <c r="G466" s="807"/>
    </row>
    <row r="467" spans="1:7" ht="18.75" x14ac:dyDescent="0.25">
      <c r="A467" s="808"/>
      <c r="B467" s="809"/>
      <c r="C467" s="809"/>
      <c r="D467" s="809"/>
      <c r="E467" s="809"/>
      <c r="F467" s="809"/>
      <c r="G467" s="810"/>
    </row>
    <row r="468" spans="1:7" ht="18.75" x14ac:dyDescent="0.25">
      <c r="A468" s="811"/>
      <c r="B468" s="147"/>
      <c r="C468" s="812"/>
      <c r="D468" s="809"/>
      <c r="E468" s="578"/>
      <c r="F468" s="812"/>
      <c r="G468" s="800"/>
    </row>
    <row r="469" spans="1:7" ht="16.5" thickBot="1" x14ac:dyDescent="0.3">
      <c r="A469" s="813"/>
      <c r="B469" s="814"/>
      <c r="C469" s="801"/>
      <c r="D469" s="802"/>
      <c r="E469" s="802"/>
      <c r="F469" s="803"/>
      <c r="G469" s="804"/>
    </row>
    <row r="470" spans="1:7" ht="17.100000000000001" customHeight="1" thickBot="1" x14ac:dyDescent="0.3">
      <c r="A470" s="1113" t="s">
        <v>670</v>
      </c>
      <c r="B470" s="1196"/>
      <c r="C470" s="1196"/>
      <c r="D470" s="1196"/>
      <c r="E470" s="1196"/>
      <c r="F470" s="1196"/>
      <c r="G470" s="1197"/>
    </row>
    <row r="471" spans="1:7" x14ac:dyDescent="0.25">
      <c r="A471" s="818" t="s">
        <v>348</v>
      </c>
      <c r="B471" s="110"/>
      <c r="C471" s="118">
        <f>SUMIF(D446:D462,"SVDP Member Donation",C446:C462)</f>
        <v>0</v>
      </c>
      <c r="D471" s="1024"/>
      <c r="E471" s="1024"/>
      <c r="F471" s="1025"/>
      <c r="G471" s="1028"/>
    </row>
    <row r="472" spans="1:7" x14ac:dyDescent="0.25">
      <c r="A472" s="127" t="s">
        <v>346</v>
      </c>
      <c r="B472" s="95"/>
      <c r="C472" s="93">
        <f>SUMIF(D446:D462,"St. Matthew Donation",C446:C462)</f>
        <v>0</v>
      </c>
      <c r="D472" s="89"/>
      <c r="E472" s="89"/>
      <c r="F472" s="91"/>
      <c r="G472" s="741"/>
    </row>
    <row r="473" spans="1:7" x14ac:dyDescent="0.25">
      <c r="A473" s="127" t="s">
        <v>347</v>
      </c>
      <c r="B473" s="95"/>
      <c r="C473" s="93">
        <f>SUMIF(D446:D462,"St. Patrick Donation",C446:C462)</f>
        <v>0</v>
      </c>
      <c r="D473" s="89"/>
      <c r="E473" s="89"/>
      <c r="F473" s="92"/>
      <c r="G473" s="741"/>
    </row>
    <row r="474" spans="1:7" ht="31.5" x14ac:dyDescent="0.25">
      <c r="A474" s="130" t="s">
        <v>370</v>
      </c>
      <c r="B474" s="95"/>
      <c r="C474" s="93">
        <f>SUMIF(D446:D462,"Friends of SFC SVdP Donations",C446:C462)</f>
        <v>0</v>
      </c>
      <c r="D474" s="89"/>
      <c r="E474" s="89"/>
      <c r="F474" s="92"/>
      <c r="G474" s="741"/>
    </row>
    <row r="475" spans="1:7" x14ac:dyDescent="0.25">
      <c r="A475" s="130" t="s">
        <v>135</v>
      </c>
      <c r="B475" s="95"/>
      <c r="C475" s="93">
        <f>SUMIF(D446:D462,"General Donations",C446:C462)</f>
        <v>0</v>
      </c>
      <c r="D475" s="89"/>
      <c r="E475" s="89"/>
      <c r="F475" s="92"/>
      <c r="G475" s="741"/>
    </row>
    <row r="476" spans="1:7" x14ac:dyDescent="0.25">
      <c r="A476" s="130" t="s">
        <v>128</v>
      </c>
      <c r="B476" s="95"/>
      <c r="C476" s="93">
        <f>SUMIF(D446:D462,"Baby Closet",C446:C462)</f>
        <v>0</v>
      </c>
      <c r="D476" s="89"/>
      <c r="E476" s="89"/>
      <c r="F476" s="92"/>
      <c r="G476" s="741"/>
    </row>
    <row r="477" spans="1:7" ht="16.5" customHeight="1" x14ac:dyDescent="0.25">
      <c r="A477" s="130" t="s">
        <v>344</v>
      </c>
      <c r="B477" s="95"/>
      <c r="C477" s="93">
        <f>SUMIF(D446:D462,"Food Card Sales",C446:C462)</f>
        <v>0</v>
      </c>
      <c r="D477" s="89"/>
      <c r="E477" s="89"/>
      <c r="F477" s="92"/>
      <c r="G477" s="741"/>
    </row>
    <row r="478" spans="1:7" ht="20.25" customHeight="1" x14ac:dyDescent="0.25">
      <c r="A478" s="130" t="s">
        <v>50</v>
      </c>
      <c r="B478" s="95"/>
      <c r="C478" s="93">
        <f>SUMIF(D437:D462,"Fund-Raising Craft Fair",C437:C462)</f>
        <v>0</v>
      </c>
      <c r="D478" s="89"/>
      <c r="E478" s="89"/>
      <c r="F478" s="92"/>
      <c r="G478" s="741"/>
    </row>
    <row r="479" spans="1:7" ht="31.5" x14ac:dyDescent="0.25">
      <c r="A479" s="130" t="s">
        <v>337</v>
      </c>
      <c r="B479" s="95"/>
      <c r="C479" s="93">
        <f>SUMIF(D446:D462,"St Jude's Pantry Reimbursements",C446:C462)</f>
        <v>0</v>
      </c>
      <c r="D479" s="89"/>
      <c r="E479" s="89"/>
      <c r="F479" s="92"/>
      <c r="G479" s="741"/>
    </row>
    <row r="480" spans="1:7" x14ac:dyDescent="0.25">
      <c r="A480" s="127" t="s">
        <v>49</v>
      </c>
      <c r="B480" s="95"/>
      <c r="C480" s="171">
        <f>SUMIF(D437:D469,"Other Misc Receipts",C437:C469)</f>
        <v>0</v>
      </c>
      <c r="D480" s="89"/>
      <c r="E480" s="89"/>
      <c r="F480" s="92"/>
      <c r="G480" s="739"/>
    </row>
    <row r="481" spans="1:7" ht="16.5" thickBot="1" x14ac:dyDescent="0.3">
      <c r="A481" s="127"/>
      <c r="B481" s="95"/>
      <c r="C481" s="93"/>
      <c r="D481" s="89"/>
      <c r="E481" s="89"/>
      <c r="F481" s="92"/>
      <c r="G481" s="739"/>
    </row>
    <row r="482" spans="1:7" ht="16.5" thickBot="1" x14ac:dyDescent="0.3">
      <c r="A482" s="88" t="s">
        <v>75</v>
      </c>
      <c r="B482" s="95"/>
      <c r="C482" s="93">
        <f>SUM(C471:C480)</f>
        <v>0</v>
      </c>
      <c r="D482" s="89"/>
      <c r="E482" s="89"/>
      <c r="F482" s="92"/>
      <c r="G482" s="739"/>
    </row>
    <row r="483" spans="1:7" ht="16.5" thickBot="1" x14ac:dyDescent="0.3">
      <c r="A483" s="172"/>
      <c r="B483" s="716"/>
      <c r="C483" s="162"/>
      <c r="D483" s="101"/>
      <c r="E483" s="101"/>
      <c r="F483" s="722"/>
      <c r="G483" s="742"/>
    </row>
    <row r="484" spans="1:7" ht="19.5" thickBot="1" x14ac:dyDescent="0.3">
      <c r="A484" s="1166" t="s">
        <v>671</v>
      </c>
      <c r="B484" s="1167"/>
      <c r="C484" s="1167"/>
      <c r="D484" s="1167"/>
      <c r="E484" s="1167"/>
      <c r="F484" s="1167"/>
      <c r="G484" s="1168"/>
    </row>
    <row r="485" spans="1:7" ht="16.5" thickBot="1" x14ac:dyDescent="0.3">
      <c r="A485" s="1198"/>
      <c r="B485" s="1199"/>
      <c r="C485" s="1199"/>
      <c r="D485" s="1199"/>
      <c r="E485" s="1199"/>
      <c r="F485" s="1199"/>
      <c r="G485" s="1200"/>
    </row>
    <row r="486" spans="1:7" ht="19.5" thickBot="1" x14ac:dyDescent="0.3">
      <c r="A486" s="1204" t="s">
        <v>672</v>
      </c>
      <c r="B486" s="1205"/>
      <c r="C486" s="1205"/>
      <c r="D486" s="1205"/>
      <c r="E486" s="1205"/>
      <c r="F486" s="1205"/>
      <c r="G486" s="1206"/>
    </row>
    <row r="487" spans="1:7" x14ac:dyDescent="0.25">
      <c r="A487" s="17"/>
      <c r="B487" s="110"/>
      <c r="C487" s="118"/>
      <c r="D487" s="93"/>
      <c r="E487" s="170"/>
      <c r="F487" s="1072"/>
      <c r="G487" s="740"/>
    </row>
    <row r="488" spans="1:7" x14ac:dyDescent="0.25">
      <c r="B488" s="95"/>
      <c r="C488" s="93"/>
      <c r="D488" s="131"/>
      <c r="E488" s="131"/>
      <c r="F488" s="1072"/>
      <c r="G488" s="739"/>
    </row>
    <row r="489" spans="1:7" x14ac:dyDescent="0.25">
      <c r="B489" s="95"/>
      <c r="C489" s="93"/>
      <c r="D489" s="131"/>
      <c r="E489" s="131"/>
      <c r="F489" s="1072"/>
      <c r="G489" s="739"/>
    </row>
    <row r="490" spans="1:7" x14ac:dyDescent="0.25">
      <c r="B490" s="95"/>
      <c r="C490" s="93"/>
      <c r="D490" s="131"/>
      <c r="E490" s="131"/>
      <c r="F490" s="1072"/>
      <c r="G490" s="739"/>
    </row>
    <row r="491" spans="1:7" x14ac:dyDescent="0.25">
      <c r="B491" s="95"/>
      <c r="C491" s="93"/>
      <c r="D491" s="131"/>
      <c r="E491" s="131"/>
      <c r="F491" s="132"/>
      <c r="G491" s="739"/>
    </row>
    <row r="492" spans="1:7" x14ac:dyDescent="0.25">
      <c r="B492" s="95"/>
      <c r="C492" s="93"/>
      <c r="D492" s="93"/>
      <c r="E492" s="131"/>
      <c r="F492" s="132"/>
      <c r="G492" s="739"/>
    </row>
    <row r="493" spans="1:7" x14ac:dyDescent="0.25">
      <c r="B493" s="95"/>
      <c r="C493" s="93"/>
      <c r="D493" s="131"/>
      <c r="E493" s="131"/>
      <c r="F493" s="132"/>
      <c r="G493" s="739"/>
    </row>
    <row r="494" spans="1:7" x14ac:dyDescent="0.25">
      <c r="B494" s="95"/>
      <c r="C494" s="93"/>
      <c r="D494" s="131"/>
      <c r="E494" s="131"/>
      <c r="F494" s="132"/>
      <c r="G494" s="739"/>
    </row>
    <row r="495" spans="1:7" x14ac:dyDescent="0.25">
      <c r="B495" s="95"/>
      <c r="C495" s="93"/>
      <c r="D495" s="131"/>
      <c r="E495" s="131"/>
      <c r="F495" s="132"/>
      <c r="G495" s="739"/>
    </row>
    <row r="496" spans="1:7" x14ac:dyDescent="0.25">
      <c r="B496" s="95"/>
      <c r="C496" s="93"/>
      <c r="D496" s="131"/>
      <c r="E496" s="131"/>
      <c r="F496" s="132"/>
      <c r="G496" s="739"/>
    </row>
    <row r="497" spans="1:7" x14ac:dyDescent="0.25">
      <c r="B497" s="95"/>
      <c r="C497" s="93"/>
      <c r="D497" s="131"/>
      <c r="E497" s="131"/>
      <c r="F497" s="132"/>
      <c r="G497" s="739"/>
    </row>
    <row r="498" spans="1:7" ht="16.5" thickBot="1" x14ac:dyDescent="0.3">
      <c r="A498" s="172"/>
      <c r="B498" s="95" t="s">
        <v>74</v>
      </c>
      <c r="C498" s="94" t="s">
        <v>74</v>
      </c>
      <c r="D498" s="131"/>
      <c r="E498" s="131" t="s">
        <v>74</v>
      </c>
      <c r="F498" s="132" t="s">
        <v>74</v>
      </c>
      <c r="G498" s="739"/>
    </row>
    <row r="499" spans="1:7" ht="16.5" thickBot="1" x14ac:dyDescent="0.3">
      <c r="A499" s="383" t="s">
        <v>75</v>
      </c>
      <c r="B499" s="95" t="s">
        <v>74</v>
      </c>
      <c r="C499" s="19">
        <f>SUM(C487:C498)</f>
        <v>0</v>
      </c>
      <c r="D499" s="115" t="s">
        <v>74</v>
      </c>
      <c r="E499" s="131" t="s">
        <v>74</v>
      </c>
      <c r="F499" s="19">
        <f>SUM(F487:F498)</f>
        <v>0</v>
      </c>
      <c r="G499" s="739"/>
    </row>
    <row r="500" spans="1:7" ht="16.5" thickBot="1" x14ac:dyDescent="0.3">
      <c r="A500" s="1187"/>
      <c r="B500" s="1188"/>
      <c r="C500" s="1188"/>
      <c r="D500" s="1188"/>
      <c r="E500" s="1188"/>
      <c r="F500" s="1188"/>
      <c r="G500" s="1189"/>
    </row>
    <row r="501" spans="1:7" ht="19.5" thickBot="1" x14ac:dyDescent="0.3">
      <c r="A501" s="1184" t="s">
        <v>579</v>
      </c>
      <c r="B501" s="1185"/>
      <c r="C501" s="1185"/>
      <c r="D501" s="1185"/>
      <c r="E501" s="1185"/>
      <c r="F501" s="1185"/>
      <c r="G501" s="1186"/>
    </row>
    <row r="502" spans="1:7" ht="18.75" x14ac:dyDescent="0.25">
      <c r="A502" s="805"/>
      <c r="B502" s="806"/>
      <c r="C502" s="806"/>
      <c r="D502" s="806"/>
      <c r="E502" s="806"/>
      <c r="F502" s="806"/>
      <c r="G502" s="807"/>
    </row>
    <row r="503" spans="1:7" ht="18.75" x14ac:dyDescent="0.25">
      <c r="A503" s="808"/>
      <c r="B503" s="809"/>
      <c r="C503" s="809"/>
      <c r="D503" s="809"/>
      <c r="E503" s="809"/>
      <c r="F503" s="809"/>
      <c r="G503" s="810"/>
    </row>
    <row r="504" spans="1:7" ht="18.75" x14ac:dyDescent="0.25">
      <c r="A504" s="811"/>
      <c r="B504" s="147"/>
      <c r="C504" s="812"/>
      <c r="D504" s="809"/>
      <c r="E504" s="578"/>
      <c r="F504" s="812"/>
      <c r="G504" s="800"/>
    </row>
    <row r="505" spans="1:7" ht="16.5" thickBot="1" x14ac:dyDescent="0.3">
      <c r="A505" s="813"/>
      <c r="B505" s="814"/>
      <c r="C505" s="801"/>
      <c r="D505" s="802"/>
      <c r="E505" s="802"/>
      <c r="F505" s="803"/>
      <c r="G505" s="804"/>
    </row>
    <row r="506" spans="1:7" ht="20.100000000000001" customHeight="1" thickBot="1" x14ac:dyDescent="0.3">
      <c r="A506" s="1113" t="s">
        <v>673</v>
      </c>
      <c r="B506" s="1196"/>
      <c r="C506" s="1196"/>
      <c r="D506" s="1196"/>
      <c r="E506" s="1196"/>
      <c r="F506" s="1196"/>
      <c r="G506" s="1197"/>
    </row>
    <row r="507" spans="1:7" x14ac:dyDescent="0.25">
      <c r="A507" s="818" t="s">
        <v>348</v>
      </c>
      <c r="B507" s="110"/>
      <c r="C507" s="118">
        <f>SUMIF(D486:D498,"SVDP Member Donation",C486:C498)</f>
        <v>0</v>
      </c>
      <c r="D507" s="1024"/>
      <c r="E507" s="1024"/>
      <c r="F507" s="1025"/>
      <c r="G507" s="1028"/>
    </row>
    <row r="508" spans="1:7" x14ac:dyDescent="0.25">
      <c r="A508" s="127" t="s">
        <v>346</v>
      </c>
      <c r="B508" s="95"/>
      <c r="C508" s="93">
        <f>SUMIF(D486:D498,"St. Matthew Donation",C486:C498)</f>
        <v>0</v>
      </c>
      <c r="D508" s="89"/>
      <c r="E508" s="89"/>
      <c r="F508" s="91"/>
      <c r="G508" s="741"/>
    </row>
    <row r="509" spans="1:7" x14ac:dyDescent="0.25">
      <c r="A509" s="127" t="s">
        <v>347</v>
      </c>
      <c r="B509" s="95"/>
      <c r="C509" s="93">
        <f>SUMIF(D486:D498,"St. Patrick Donation",C486:C498)</f>
        <v>0</v>
      </c>
      <c r="D509" s="89"/>
      <c r="E509" s="89"/>
      <c r="F509" s="92"/>
      <c r="G509" s="741"/>
    </row>
    <row r="510" spans="1:7" ht="31.5" x14ac:dyDescent="0.25">
      <c r="A510" s="130" t="s">
        <v>370</v>
      </c>
      <c r="B510" s="95"/>
      <c r="C510" s="93">
        <f>SUMIF(D486:D498,"Friends of SFC SVdP Donations",C486:C498)</f>
        <v>0</v>
      </c>
      <c r="D510" s="89"/>
      <c r="E510" s="89"/>
      <c r="F510" s="92"/>
      <c r="G510" s="741"/>
    </row>
    <row r="511" spans="1:7" x14ac:dyDescent="0.25">
      <c r="A511" s="127" t="s">
        <v>135</v>
      </c>
      <c r="B511" s="95"/>
      <c r="C511" s="93">
        <f>SUMIF(D486:D498,"General Donations",C486:C498)</f>
        <v>0</v>
      </c>
      <c r="D511" s="89"/>
      <c r="E511" s="89"/>
      <c r="F511" s="92"/>
      <c r="G511" s="741"/>
    </row>
    <row r="512" spans="1:7" x14ac:dyDescent="0.25">
      <c r="A512" s="130" t="s">
        <v>128</v>
      </c>
      <c r="B512" s="95"/>
      <c r="C512" s="93">
        <f>SUMIF(D486:D498,"Baby Closet",C486:C498)</f>
        <v>0</v>
      </c>
      <c r="D512" s="89"/>
      <c r="E512" s="89"/>
      <c r="F512" s="92"/>
      <c r="G512" s="741"/>
    </row>
    <row r="513" spans="1:7" x14ac:dyDescent="0.25">
      <c r="A513" s="130" t="s">
        <v>344</v>
      </c>
      <c r="B513" s="95"/>
      <c r="C513" s="93">
        <f>SUMIF(D486:D498,"Food Card Sales",C486:C498)</f>
        <v>0</v>
      </c>
      <c r="D513" s="89"/>
      <c r="E513" s="89"/>
      <c r="F513" s="92"/>
      <c r="G513" s="741"/>
    </row>
    <row r="514" spans="1:7" x14ac:dyDescent="0.25">
      <c r="A514" s="130" t="s">
        <v>50</v>
      </c>
      <c r="B514" s="95"/>
      <c r="C514" s="93">
        <f>SUMIF(D477:D498,"Fund-Raising Craft Fair",C477:C498)</f>
        <v>0</v>
      </c>
      <c r="D514" s="89"/>
      <c r="E514" s="89"/>
      <c r="F514" s="92"/>
      <c r="G514" s="741"/>
    </row>
    <row r="515" spans="1:7" ht="31.5" x14ac:dyDescent="0.25">
      <c r="A515" s="130" t="s">
        <v>337</v>
      </c>
      <c r="B515" s="95"/>
      <c r="C515" s="93">
        <f>SUMIF(D486:D498,"St Jude's Pantry Reimbursements",C486:C498)</f>
        <v>0</v>
      </c>
      <c r="D515" s="89"/>
      <c r="E515" s="89"/>
      <c r="F515" s="92"/>
      <c r="G515" s="741"/>
    </row>
    <row r="516" spans="1:7" x14ac:dyDescent="0.25">
      <c r="A516" s="127" t="s">
        <v>49</v>
      </c>
      <c r="B516" s="95"/>
      <c r="C516" s="171">
        <f>SUMIF(D477:D505,"Other Misc Receipts",C477:C505)</f>
        <v>0</v>
      </c>
      <c r="D516" s="89"/>
      <c r="E516" s="89"/>
      <c r="F516" s="92"/>
      <c r="G516" s="739"/>
    </row>
    <row r="517" spans="1:7" ht="16.5" thickBot="1" x14ac:dyDescent="0.3">
      <c r="A517" s="127"/>
      <c r="B517" s="95"/>
      <c r="C517" s="93"/>
      <c r="D517" s="89"/>
      <c r="E517" s="89"/>
      <c r="F517" s="92"/>
      <c r="G517" s="739"/>
    </row>
    <row r="518" spans="1:7" ht="16.5" thickBot="1" x14ac:dyDescent="0.3">
      <c r="A518" s="88" t="s">
        <v>75</v>
      </c>
      <c r="B518" s="95"/>
      <c r="C518" s="93">
        <f>SUM(C507:C516)</f>
        <v>0</v>
      </c>
      <c r="D518" s="89"/>
      <c r="E518" s="89"/>
      <c r="F518" s="92"/>
      <c r="G518" s="739"/>
    </row>
    <row r="519" spans="1:7" ht="16.5" thickBot="1" x14ac:dyDescent="0.3">
      <c r="A519" s="172"/>
      <c r="B519" s="716"/>
      <c r="C519" s="162"/>
      <c r="D519" s="101"/>
      <c r="E519" s="101"/>
      <c r="F519" s="722"/>
      <c r="G519" s="742"/>
    </row>
    <row r="520" spans="1:7" ht="19.5" thickBot="1" x14ac:dyDescent="0.3">
      <c r="A520" s="1166" t="s">
        <v>674</v>
      </c>
      <c r="B520" s="1167"/>
      <c r="C520" s="1167"/>
      <c r="D520" s="1167"/>
      <c r="E520" s="1167"/>
      <c r="F520" s="1167"/>
      <c r="G520" s="1168"/>
    </row>
    <row r="521" spans="1:7" x14ac:dyDescent="0.25">
      <c r="A521" s="1194"/>
      <c r="B521" s="1194"/>
      <c r="C521" s="1194"/>
      <c r="D521" s="1194"/>
      <c r="E521" s="1194"/>
      <c r="F521" s="1194"/>
      <c r="G521" s="1194"/>
    </row>
    <row r="522" spans="1:7" x14ac:dyDescent="0.25">
      <c r="A522" s="557"/>
      <c r="B522" s="718"/>
      <c r="C522" s="558"/>
      <c r="D522" s="559"/>
      <c r="E522" s="559"/>
      <c r="F522" s="726"/>
    </row>
    <row r="523" spans="1:7" x14ac:dyDescent="0.25">
      <c r="A523" s="557"/>
      <c r="B523" s="718"/>
      <c r="C523" s="558"/>
      <c r="D523" s="559"/>
      <c r="E523" s="559"/>
      <c r="F523" s="726"/>
    </row>
    <row r="524" spans="1:7" x14ac:dyDescent="0.25">
      <c r="A524" s="557"/>
      <c r="B524" s="718"/>
      <c r="C524" s="558"/>
      <c r="D524" s="559"/>
      <c r="E524" s="559"/>
      <c r="F524" s="726"/>
    </row>
    <row r="525" spans="1:7" x14ac:dyDescent="0.25">
      <c r="A525" s="557"/>
      <c r="B525" s="718"/>
      <c r="C525" s="558"/>
      <c r="D525" s="559"/>
      <c r="E525" s="559"/>
      <c r="F525" s="726"/>
    </row>
    <row r="526" spans="1:7" x14ac:dyDescent="0.25">
      <c r="A526" s="557"/>
      <c r="B526" s="718"/>
      <c r="C526" s="558"/>
      <c r="D526" s="559"/>
      <c r="E526" s="559"/>
      <c r="F526" s="726"/>
    </row>
    <row r="527" spans="1:7" x14ac:dyDescent="0.25">
      <c r="A527" s="557"/>
      <c r="B527" s="718"/>
      <c r="C527" s="558"/>
      <c r="D527" s="559"/>
      <c r="E527" s="559"/>
      <c r="F527" s="726"/>
    </row>
    <row r="528" spans="1:7" x14ac:dyDescent="0.25">
      <c r="A528" s="557"/>
      <c r="B528" s="718"/>
      <c r="C528" s="558"/>
      <c r="D528" s="559"/>
      <c r="E528" s="559"/>
      <c r="F528" s="726"/>
    </row>
    <row r="529" spans="1:6" x14ac:dyDescent="0.25">
      <c r="A529" s="557"/>
      <c r="B529" s="718"/>
      <c r="C529" s="558"/>
      <c r="D529" s="559"/>
      <c r="E529" s="559"/>
      <c r="F529" s="726"/>
    </row>
    <row r="530" spans="1:6" x14ac:dyDescent="0.25">
      <c r="A530" s="557"/>
      <c r="B530" s="718"/>
      <c r="C530" s="558"/>
      <c r="D530" s="559"/>
      <c r="E530" s="559"/>
      <c r="F530" s="726"/>
    </row>
    <row r="531" spans="1:6" x14ac:dyDescent="0.25">
      <c r="A531" s="557"/>
      <c r="B531" s="718"/>
      <c r="C531" s="558"/>
      <c r="D531" s="559"/>
      <c r="E531" s="559"/>
      <c r="F531" s="726"/>
    </row>
    <row r="532" spans="1:6" x14ac:dyDescent="0.25">
      <c r="A532" s="557"/>
      <c r="B532" s="718"/>
      <c r="C532" s="558"/>
      <c r="D532" s="559"/>
      <c r="E532" s="559"/>
      <c r="F532" s="726"/>
    </row>
    <row r="533" spans="1:6" x14ac:dyDescent="0.25">
      <c r="A533" s="557"/>
      <c r="B533" s="718"/>
      <c r="C533" s="558"/>
      <c r="D533" s="559"/>
      <c r="E533" s="559"/>
      <c r="F533" s="726"/>
    </row>
    <row r="534" spans="1:6" x14ac:dyDescent="0.25">
      <c r="A534" s="557"/>
      <c r="B534" s="718"/>
      <c r="C534" s="558"/>
      <c r="D534" s="559"/>
      <c r="E534" s="559"/>
      <c r="F534" s="726"/>
    </row>
    <row r="535" spans="1:6" x14ac:dyDescent="0.25">
      <c r="A535" s="557"/>
      <c r="B535" s="718"/>
      <c r="C535" s="558"/>
      <c r="D535" s="559"/>
      <c r="E535" s="559"/>
      <c r="F535" s="726"/>
    </row>
    <row r="536" spans="1:6" x14ac:dyDescent="0.25">
      <c r="A536" s="557"/>
      <c r="B536" s="718"/>
      <c r="C536" s="558"/>
      <c r="D536" s="559"/>
      <c r="E536" s="559"/>
      <c r="F536" s="726"/>
    </row>
    <row r="537" spans="1:6" x14ac:dyDescent="0.25">
      <c r="A537" s="557"/>
      <c r="B537" s="718"/>
      <c r="C537" s="558"/>
      <c r="D537" s="559"/>
      <c r="E537" s="559"/>
      <c r="F537" s="726"/>
    </row>
    <row r="538" spans="1:6" x14ac:dyDescent="0.25">
      <c r="A538" s="557"/>
      <c r="B538" s="718"/>
      <c r="C538" s="558"/>
      <c r="D538" s="559"/>
      <c r="E538" s="559"/>
      <c r="F538" s="726"/>
    </row>
    <row r="539" spans="1:6" x14ac:dyDescent="0.25">
      <c r="A539" s="557"/>
      <c r="B539" s="718"/>
      <c r="C539" s="558"/>
      <c r="D539" s="559"/>
      <c r="E539" s="559"/>
      <c r="F539" s="726"/>
    </row>
    <row r="540" spans="1:6" x14ac:dyDescent="0.25">
      <c r="A540" s="557"/>
      <c r="B540" s="718"/>
      <c r="C540" s="558"/>
      <c r="D540" s="559"/>
      <c r="E540" s="559"/>
      <c r="F540" s="726"/>
    </row>
    <row r="541" spans="1:6" x14ac:dyDescent="0.25">
      <c r="A541" s="557"/>
      <c r="B541" s="718"/>
      <c r="C541" s="558"/>
      <c r="D541" s="559"/>
      <c r="E541" s="559"/>
      <c r="F541" s="726"/>
    </row>
    <row r="542" spans="1:6" x14ac:dyDescent="0.25">
      <c r="A542" s="557"/>
      <c r="B542" s="718"/>
      <c r="C542" s="558"/>
      <c r="D542" s="559"/>
      <c r="E542" s="559"/>
      <c r="F542" s="726"/>
    </row>
    <row r="543" spans="1:6" x14ac:dyDescent="0.25">
      <c r="A543" s="557"/>
      <c r="B543" s="718"/>
      <c r="C543" s="558"/>
      <c r="D543" s="559"/>
      <c r="E543" s="559"/>
      <c r="F543" s="726"/>
    </row>
    <row r="544" spans="1:6" x14ac:dyDescent="0.25">
      <c r="A544" s="557"/>
      <c r="B544" s="718"/>
      <c r="C544" s="558"/>
      <c r="D544" s="559"/>
      <c r="E544" s="559"/>
      <c r="F544" s="726"/>
    </row>
    <row r="545" spans="1:6" x14ac:dyDescent="0.25">
      <c r="A545" s="557"/>
      <c r="B545" s="718"/>
      <c r="C545" s="558"/>
      <c r="D545" s="559"/>
      <c r="E545" s="559"/>
      <c r="F545" s="726"/>
    </row>
    <row r="546" spans="1:6" x14ac:dyDescent="0.25">
      <c r="A546" s="557"/>
      <c r="B546" s="718"/>
      <c r="C546" s="558"/>
      <c r="D546" s="559"/>
      <c r="E546" s="559"/>
      <c r="F546" s="726"/>
    </row>
    <row r="547" spans="1:6" x14ac:dyDescent="0.25">
      <c r="A547" s="557"/>
      <c r="B547" s="718"/>
      <c r="C547" s="558"/>
      <c r="D547" s="559"/>
      <c r="E547" s="559"/>
      <c r="F547" s="726"/>
    </row>
    <row r="548" spans="1:6" x14ac:dyDescent="0.25">
      <c r="A548" s="557"/>
      <c r="B548" s="718"/>
      <c r="C548" s="558"/>
      <c r="D548" s="559"/>
      <c r="E548" s="559"/>
      <c r="F548" s="726"/>
    </row>
    <row r="549" spans="1:6" x14ac:dyDescent="0.25">
      <c r="A549" s="557"/>
      <c r="B549" s="718"/>
      <c r="C549" s="558"/>
      <c r="D549" s="559"/>
      <c r="E549" s="559"/>
      <c r="F549" s="726"/>
    </row>
    <row r="550" spans="1:6" x14ac:dyDescent="0.25">
      <c r="A550" s="557"/>
      <c r="B550" s="718"/>
      <c r="C550" s="558"/>
      <c r="D550" s="559"/>
      <c r="E550" s="559"/>
      <c r="F550" s="726"/>
    </row>
    <row r="551" spans="1:6" x14ac:dyDescent="0.25">
      <c r="A551" s="557"/>
      <c r="B551" s="718"/>
      <c r="C551" s="558"/>
      <c r="D551" s="559"/>
      <c r="E551" s="559"/>
      <c r="F551" s="726"/>
    </row>
    <row r="552" spans="1:6" x14ac:dyDescent="0.25">
      <c r="A552" s="557"/>
      <c r="B552" s="718"/>
      <c r="C552" s="558"/>
      <c r="D552" s="559"/>
      <c r="E552" s="559"/>
      <c r="F552" s="726"/>
    </row>
    <row r="553" spans="1:6" x14ac:dyDescent="0.25">
      <c r="A553" s="557"/>
      <c r="B553" s="718"/>
      <c r="C553" s="558"/>
      <c r="D553" s="559"/>
      <c r="E553" s="559"/>
      <c r="F553" s="726"/>
    </row>
    <row r="554" spans="1:6" x14ac:dyDescent="0.25">
      <c r="A554" s="557"/>
      <c r="B554" s="718"/>
      <c r="C554" s="558"/>
      <c r="D554" s="559"/>
      <c r="E554" s="559"/>
      <c r="F554" s="726"/>
    </row>
    <row r="555" spans="1:6" x14ac:dyDescent="0.25">
      <c r="A555" s="557"/>
      <c r="B555" s="718"/>
      <c r="C555" s="558"/>
      <c r="D555" s="559"/>
      <c r="E555" s="559"/>
      <c r="F555" s="726"/>
    </row>
    <row r="556" spans="1:6" x14ac:dyDescent="0.25">
      <c r="A556" s="557"/>
      <c r="B556" s="718"/>
      <c r="C556" s="558"/>
      <c r="D556" s="559"/>
      <c r="E556" s="559"/>
      <c r="F556" s="726"/>
    </row>
    <row r="557" spans="1:6" x14ac:dyDescent="0.25">
      <c r="A557" s="557"/>
      <c r="B557" s="718"/>
      <c r="C557" s="558"/>
      <c r="D557" s="559"/>
      <c r="E557" s="559"/>
      <c r="F557" s="726"/>
    </row>
    <row r="558" spans="1:6" x14ac:dyDescent="0.25">
      <c r="A558" s="557"/>
      <c r="B558" s="718"/>
      <c r="C558" s="558"/>
      <c r="D558" s="559"/>
      <c r="E558" s="559"/>
      <c r="F558" s="726"/>
    </row>
    <row r="559" spans="1:6" x14ac:dyDescent="0.25">
      <c r="A559" s="557"/>
      <c r="B559" s="718"/>
      <c r="C559" s="558"/>
      <c r="D559" s="559"/>
      <c r="E559" s="559"/>
      <c r="F559" s="726"/>
    </row>
    <row r="560" spans="1:6" x14ac:dyDescent="0.25">
      <c r="A560" s="557"/>
      <c r="B560" s="718"/>
      <c r="C560" s="558"/>
      <c r="D560" s="559"/>
      <c r="E560" s="559"/>
      <c r="F560" s="726"/>
    </row>
    <row r="561" spans="1:6" x14ac:dyDescent="0.25">
      <c r="A561" s="557"/>
      <c r="B561" s="718"/>
      <c r="C561" s="558"/>
      <c r="D561" s="559"/>
      <c r="E561" s="559"/>
      <c r="F561" s="726"/>
    </row>
    <row r="562" spans="1:6" x14ac:dyDescent="0.25">
      <c r="A562" s="557"/>
      <c r="B562" s="718"/>
      <c r="C562" s="558"/>
      <c r="D562" s="559"/>
      <c r="E562" s="559"/>
      <c r="F562" s="726"/>
    </row>
    <row r="563" spans="1:6" x14ac:dyDescent="0.25">
      <c r="A563" s="557"/>
      <c r="B563" s="718"/>
      <c r="C563" s="558"/>
      <c r="D563" s="559"/>
      <c r="E563" s="559"/>
      <c r="F563" s="726"/>
    </row>
    <row r="564" spans="1:6" x14ac:dyDescent="0.25">
      <c r="A564" s="557"/>
      <c r="B564" s="718"/>
      <c r="C564" s="558"/>
      <c r="D564" s="559"/>
      <c r="E564" s="559"/>
      <c r="F564" s="726"/>
    </row>
    <row r="565" spans="1:6" x14ac:dyDescent="0.25">
      <c r="A565" s="557"/>
      <c r="B565" s="718"/>
      <c r="C565" s="558"/>
      <c r="D565" s="559"/>
      <c r="E565" s="559"/>
      <c r="F565" s="726"/>
    </row>
    <row r="566" spans="1:6" x14ac:dyDescent="0.25">
      <c r="A566" s="557"/>
      <c r="B566" s="718"/>
      <c r="C566" s="558"/>
      <c r="D566" s="559"/>
      <c r="E566" s="559"/>
      <c r="F566" s="726"/>
    </row>
    <row r="567" spans="1:6" x14ac:dyDescent="0.25">
      <c r="A567" s="557"/>
      <c r="B567" s="718"/>
      <c r="C567" s="558"/>
      <c r="D567" s="559"/>
      <c r="E567" s="559"/>
      <c r="F567" s="726"/>
    </row>
    <row r="568" spans="1:6" x14ac:dyDescent="0.25">
      <c r="A568" s="557"/>
      <c r="B568" s="718"/>
      <c r="C568" s="558"/>
      <c r="D568" s="559"/>
      <c r="E568" s="559"/>
      <c r="F568" s="726"/>
    </row>
    <row r="569" spans="1:6" x14ac:dyDescent="0.25">
      <c r="A569" s="557"/>
      <c r="B569" s="718"/>
      <c r="C569" s="558"/>
      <c r="D569" s="559"/>
      <c r="E569" s="559"/>
      <c r="F569" s="726"/>
    </row>
    <row r="570" spans="1:6" x14ac:dyDescent="0.25">
      <c r="A570" s="557"/>
      <c r="B570" s="718"/>
      <c r="C570" s="558"/>
      <c r="D570" s="559"/>
      <c r="E570" s="559"/>
      <c r="F570" s="726"/>
    </row>
    <row r="571" spans="1:6" x14ac:dyDescent="0.25">
      <c r="A571" s="557"/>
      <c r="B571" s="718"/>
      <c r="C571" s="558"/>
      <c r="D571" s="559"/>
      <c r="E571" s="559"/>
      <c r="F571" s="726"/>
    </row>
    <row r="572" spans="1:6" x14ac:dyDescent="0.25">
      <c r="A572" s="557"/>
      <c r="B572" s="718"/>
      <c r="C572" s="558"/>
      <c r="D572" s="559"/>
      <c r="E572" s="559"/>
      <c r="F572" s="726"/>
    </row>
    <row r="573" spans="1:6" x14ac:dyDescent="0.25">
      <c r="A573" s="557"/>
      <c r="B573" s="718"/>
      <c r="C573" s="558"/>
      <c r="D573" s="559"/>
      <c r="E573" s="559"/>
      <c r="F573" s="726"/>
    </row>
    <row r="574" spans="1:6" x14ac:dyDescent="0.25">
      <c r="A574" s="557"/>
      <c r="B574" s="718"/>
      <c r="C574" s="558"/>
      <c r="D574" s="559"/>
      <c r="E574" s="559"/>
      <c r="F574" s="726"/>
    </row>
    <row r="575" spans="1:6" x14ac:dyDescent="0.25">
      <c r="A575" s="557"/>
      <c r="B575" s="718"/>
      <c r="C575" s="558"/>
      <c r="D575" s="559"/>
      <c r="E575" s="559"/>
      <c r="F575" s="726"/>
    </row>
    <row r="576" spans="1:6" x14ac:dyDescent="0.25">
      <c r="A576" s="557"/>
      <c r="B576" s="718"/>
      <c r="C576" s="558"/>
      <c r="D576" s="559"/>
      <c r="E576" s="559"/>
      <c r="F576" s="726"/>
    </row>
    <row r="577" spans="1:6" x14ac:dyDescent="0.25">
      <c r="A577" s="557"/>
      <c r="B577" s="718"/>
      <c r="C577" s="558"/>
      <c r="D577" s="559"/>
      <c r="E577" s="559"/>
      <c r="F577" s="726"/>
    </row>
    <row r="578" spans="1:6" x14ac:dyDescent="0.25">
      <c r="A578" s="557"/>
      <c r="B578" s="718"/>
      <c r="C578" s="558"/>
      <c r="D578" s="559"/>
      <c r="E578" s="559"/>
      <c r="F578" s="726"/>
    </row>
    <row r="579" spans="1:6" x14ac:dyDescent="0.25">
      <c r="A579" s="557"/>
      <c r="B579" s="718"/>
      <c r="C579" s="558"/>
      <c r="D579" s="559"/>
      <c r="E579" s="559"/>
      <c r="F579" s="726"/>
    </row>
    <row r="580" spans="1:6" x14ac:dyDescent="0.25">
      <c r="A580" s="557"/>
      <c r="B580" s="718"/>
      <c r="C580" s="558"/>
      <c r="D580" s="559"/>
      <c r="E580" s="559"/>
      <c r="F580" s="726"/>
    </row>
    <row r="581" spans="1:6" x14ac:dyDescent="0.25">
      <c r="A581" s="557"/>
      <c r="B581" s="718"/>
      <c r="C581" s="558"/>
      <c r="D581" s="559"/>
      <c r="E581" s="559"/>
      <c r="F581" s="726"/>
    </row>
    <row r="582" spans="1:6" x14ac:dyDescent="0.25">
      <c r="A582" s="557"/>
      <c r="B582" s="718"/>
      <c r="C582" s="558"/>
      <c r="D582" s="559"/>
      <c r="E582" s="559"/>
      <c r="F582" s="726"/>
    </row>
    <row r="583" spans="1:6" x14ac:dyDescent="0.25">
      <c r="A583" s="557"/>
      <c r="B583" s="718"/>
      <c r="C583" s="558"/>
      <c r="D583" s="559"/>
      <c r="E583" s="559"/>
      <c r="F583" s="726"/>
    </row>
    <row r="584" spans="1:6" x14ac:dyDescent="0.25">
      <c r="A584" s="557"/>
      <c r="B584" s="718"/>
      <c r="C584" s="558"/>
      <c r="D584" s="559"/>
      <c r="E584" s="559"/>
      <c r="F584" s="726"/>
    </row>
    <row r="585" spans="1:6" x14ac:dyDescent="0.25">
      <c r="A585" s="557"/>
      <c r="B585" s="718"/>
      <c r="C585" s="558"/>
      <c r="D585" s="559"/>
      <c r="E585" s="559"/>
      <c r="F585" s="726"/>
    </row>
    <row r="586" spans="1:6" x14ac:dyDescent="0.25">
      <c r="A586" s="557"/>
      <c r="B586" s="718"/>
      <c r="C586" s="558"/>
      <c r="D586" s="559"/>
      <c r="E586" s="559"/>
      <c r="F586" s="726"/>
    </row>
    <row r="587" spans="1:6" x14ac:dyDescent="0.25">
      <c r="A587" s="557"/>
      <c r="B587" s="718"/>
      <c r="C587" s="558"/>
      <c r="D587" s="559"/>
      <c r="E587" s="559"/>
      <c r="F587" s="726"/>
    </row>
    <row r="588" spans="1:6" x14ac:dyDescent="0.25">
      <c r="A588" s="557"/>
      <c r="B588" s="718"/>
      <c r="C588" s="558"/>
      <c r="D588" s="559"/>
      <c r="E588" s="559"/>
      <c r="F588" s="726"/>
    </row>
    <row r="589" spans="1:6" x14ac:dyDescent="0.25">
      <c r="A589" s="557"/>
      <c r="B589" s="718"/>
      <c r="C589" s="558"/>
      <c r="D589" s="559"/>
      <c r="E589" s="559"/>
      <c r="F589" s="726"/>
    </row>
    <row r="590" spans="1:6" x14ac:dyDescent="0.25">
      <c r="A590" s="557"/>
      <c r="B590" s="718"/>
      <c r="C590" s="558"/>
      <c r="D590" s="559"/>
      <c r="E590" s="559"/>
      <c r="F590" s="726"/>
    </row>
    <row r="591" spans="1:6" x14ac:dyDescent="0.25">
      <c r="A591" s="557"/>
      <c r="B591" s="718"/>
      <c r="C591" s="558"/>
      <c r="D591" s="559"/>
      <c r="E591" s="559"/>
      <c r="F591" s="726"/>
    </row>
    <row r="592" spans="1:6" x14ac:dyDescent="0.25">
      <c r="A592" s="557"/>
      <c r="B592" s="718"/>
      <c r="C592" s="558"/>
      <c r="D592" s="559"/>
      <c r="E592" s="559"/>
      <c r="F592" s="726"/>
    </row>
    <row r="593" spans="1:6" x14ac:dyDescent="0.25">
      <c r="A593" s="557"/>
      <c r="B593" s="718"/>
      <c r="C593" s="558"/>
      <c r="D593" s="559"/>
      <c r="E593" s="559"/>
      <c r="F593" s="726"/>
    </row>
    <row r="594" spans="1:6" x14ac:dyDescent="0.25">
      <c r="A594" s="557"/>
      <c r="B594" s="718"/>
      <c r="C594" s="558"/>
      <c r="D594" s="559"/>
      <c r="E594" s="559"/>
      <c r="F594" s="726"/>
    </row>
    <row r="595" spans="1:6" x14ac:dyDescent="0.25">
      <c r="A595" s="557"/>
      <c r="B595" s="718"/>
      <c r="C595" s="558"/>
      <c r="D595" s="559"/>
      <c r="E595" s="559"/>
      <c r="F595" s="726"/>
    </row>
    <row r="596" spans="1:6" x14ac:dyDescent="0.25">
      <c r="A596" s="557"/>
      <c r="B596" s="718"/>
      <c r="C596" s="558"/>
      <c r="D596" s="559"/>
      <c r="E596" s="559"/>
      <c r="F596" s="726"/>
    </row>
    <row r="597" spans="1:6" x14ac:dyDescent="0.25">
      <c r="A597" s="557"/>
      <c r="B597" s="718"/>
      <c r="C597" s="558"/>
      <c r="D597" s="559"/>
      <c r="E597" s="559"/>
      <c r="F597" s="726"/>
    </row>
    <row r="598" spans="1:6" x14ac:dyDescent="0.25">
      <c r="A598" s="557"/>
      <c r="B598" s="718"/>
      <c r="C598" s="558"/>
      <c r="D598" s="559"/>
      <c r="E598" s="559"/>
      <c r="F598" s="726"/>
    </row>
    <row r="599" spans="1:6" x14ac:dyDescent="0.25">
      <c r="A599" s="557"/>
      <c r="B599" s="718"/>
      <c r="C599" s="558"/>
      <c r="D599" s="559"/>
      <c r="E599" s="559"/>
      <c r="F599" s="726"/>
    </row>
    <row r="600" spans="1:6" x14ac:dyDescent="0.25">
      <c r="A600" s="557"/>
      <c r="B600" s="718"/>
      <c r="C600" s="558"/>
      <c r="D600" s="559"/>
      <c r="E600" s="559"/>
      <c r="F600" s="726"/>
    </row>
    <row r="601" spans="1:6" x14ac:dyDescent="0.25">
      <c r="A601" s="557"/>
      <c r="B601" s="718"/>
      <c r="C601" s="558"/>
      <c r="D601" s="559"/>
      <c r="E601" s="559"/>
      <c r="F601" s="726"/>
    </row>
    <row r="602" spans="1:6" x14ac:dyDescent="0.25">
      <c r="A602" s="557"/>
      <c r="B602" s="718"/>
      <c r="C602" s="558"/>
      <c r="D602" s="559"/>
      <c r="E602" s="559"/>
      <c r="F602" s="726"/>
    </row>
    <row r="603" spans="1:6" x14ac:dyDescent="0.25">
      <c r="A603" s="557"/>
      <c r="B603" s="718"/>
      <c r="C603" s="558"/>
      <c r="D603" s="559"/>
      <c r="E603" s="559"/>
      <c r="F603" s="726"/>
    </row>
    <row r="604" spans="1:6" x14ac:dyDescent="0.25">
      <c r="A604" s="557"/>
      <c r="B604" s="718"/>
      <c r="C604" s="558"/>
      <c r="D604" s="559"/>
      <c r="E604" s="559"/>
      <c r="F604" s="726"/>
    </row>
    <row r="605" spans="1:6" x14ac:dyDescent="0.25">
      <c r="A605" s="557"/>
      <c r="B605" s="718"/>
      <c r="C605" s="558"/>
      <c r="D605" s="559"/>
      <c r="E605" s="559"/>
      <c r="F605" s="726"/>
    </row>
    <row r="606" spans="1:6" x14ac:dyDescent="0.25">
      <c r="A606" s="557"/>
      <c r="B606" s="718"/>
      <c r="C606" s="558"/>
      <c r="D606" s="559"/>
      <c r="E606" s="559"/>
      <c r="F606" s="726"/>
    </row>
    <row r="607" spans="1:6" x14ac:dyDescent="0.25">
      <c r="A607" s="557"/>
      <c r="B607" s="718"/>
      <c r="C607" s="558"/>
      <c r="D607" s="559"/>
      <c r="E607" s="559"/>
      <c r="F607" s="726"/>
    </row>
    <row r="608" spans="1:6" x14ac:dyDescent="0.25">
      <c r="A608" s="557"/>
      <c r="B608" s="718"/>
      <c r="C608" s="558"/>
      <c r="D608" s="559"/>
      <c r="E608" s="559"/>
      <c r="F608" s="726"/>
    </row>
    <row r="609" spans="1:6" x14ac:dyDescent="0.25">
      <c r="A609" s="557"/>
      <c r="B609" s="718"/>
      <c r="C609" s="558"/>
      <c r="D609" s="559"/>
      <c r="E609" s="559"/>
      <c r="F609" s="726"/>
    </row>
    <row r="610" spans="1:6" x14ac:dyDescent="0.25">
      <c r="A610" s="557"/>
      <c r="B610" s="718"/>
      <c r="C610" s="558"/>
      <c r="D610" s="559"/>
      <c r="E610" s="559"/>
      <c r="F610" s="726"/>
    </row>
    <row r="611" spans="1:6" x14ac:dyDescent="0.25">
      <c r="A611" s="557"/>
      <c r="B611" s="718"/>
      <c r="C611" s="558"/>
      <c r="D611" s="559"/>
      <c r="E611" s="559"/>
      <c r="F611" s="726"/>
    </row>
    <row r="612" spans="1:6" x14ac:dyDescent="0.25">
      <c r="A612" s="557"/>
      <c r="B612" s="718"/>
      <c r="C612" s="558"/>
      <c r="D612" s="559"/>
      <c r="E612" s="559"/>
      <c r="F612" s="726"/>
    </row>
    <row r="613" spans="1:6" x14ac:dyDescent="0.25">
      <c r="A613" s="557"/>
      <c r="B613" s="718"/>
      <c r="C613" s="558"/>
      <c r="D613" s="559"/>
      <c r="E613" s="559"/>
      <c r="F613" s="726"/>
    </row>
    <row r="614" spans="1:6" x14ac:dyDescent="0.25">
      <c r="A614" s="557"/>
      <c r="B614" s="718"/>
      <c r="C614" s="558"/>
      <c r="D614" s="559"/>
      <c r="E614" s="559"/>
      <c r="F614" s="726"/>
    </row>
    <row r="615" spans="1:6" x14ac:dyDescent="0.25">
      <c r="A615" s="557"/>
      <c r="B615" s="718"/>
      <c r="C615" s="558"/>
      <c r="D615" s="559"/>
      <c r="E615" s="559"/>
      <c r="F615" s="726"/>
    </row>
    <row r="616" spans="1:6" x14ac:dyDescent="0.25">
      <c r="A616" s="557"/>
      <c r="B616" s="718"/>
      <c r="C616" s="558"/>
      <c r="D616" s="559"/>
      <c r="E616" s="559"/>
      <c r="F616" s="726"/>
    </row>
    <row r="617" spans="1:6" x14ac:dyDescent="0.25">
      <c r="A617" s="557"/>
      <c r="B617" s="718"/>
      <c r="C617" s="558"/>
      <c r="D617" s="559"/>
      <c r="E617" s="559"/>
      <c r="F617" s="726"/>
    </row>
    <row r="618" spans="1:6" x14ac:dyDescent="0.25">
      <c r="A618" s="557"/>
      <c r="B618" s="718"/>
      <c r="C618" s="558"/>
      <c r="D618" s="559"/>
      <c r="E618" s="559"/>
      <c r="F618" s="726"/>
    </row>
    <row r="619" spans="1:6" x14ac:dyDescent="0.25">
      <c r="A619" s="557"/>
      <c r="B619" s="718"/>
      <c r="C619" s="558"/>
      <c r="D619" s="559"/>
      <c r="E619" s="559"/>
      <c r="F619" s="726"/>
    </row>
    <row r="620" spans="1:6" x14ac:dyDescent="0.25">
      <c r="A620" s="557"/>
      <c r="B620" s="718"/>
      <c r="C620" s="558"/>
      <c r="D620" s="559"/>
      <c r="E620" s="559"/>
      <c r="F620" s="726"/>
    </row>
    <row r="621" spans="1:6" x14ac:dyDescent="0.25">
      <c r="A621" s="557"/>
      <c r="B621" s="718"/>
      <c r="C621" s="558"/>
      <c r="D621" s="559"/>
      <c r="E621" s="559"/>
      <c r="F621" s="726"/>
    </row>
    <row r="622" spans="1:6" x14ac:dyDescent="0.25">
      <c r="A622" s="557"/>
      <c r="B622" s="718"/>
      <c r="C622" s="558"/>
      <c r="D622" s="559"/>
      <c r="E622" s="559"/>
      <c r="F622" s="726"/>
    </row>
    <row r="623" spans="1:6" x14ac:dyDescent="0.25">
      <c r="A623" s="557"/>
      <c r="B623" s="718"/>
      <c r="C623" s="558"/>
      <c r="D623" s="559"/>
      <c r="E623" s="559"/>
      <c r="F623" s="726"/>
    </row>
    <row r="624" spans="1:6" x14ac:dyDescent="0.25">
      <c r="A624" s="557"/>
      <c r="B624" s="718"/>
      <c r="C624" s="558"/>
      <c r="D624" s="559"/>
      <c r="E624" s="559"/>
      <c r="F624" s="726"/>
    </row>
    <row r="625" spans="1:6" x14ac:dyDescent="0.25">
      <c r="A625" s="557"/>
      <c r="B625" s="718"/>
      <c r="C625" s="558"/>
      <c r="D625" s="559"/>
      <c r="E625" s="559"/>
      <c r="F625" s="726"/>
    </row>
    <row r="626" spans="1:6" x14ac:dyDescent="0.25">
      <c r="A626" s="557"/>
      <c r="B626" s="718"/>
      <c r="C626" s="558"/>
      <c r="D626" s="559"/>
      <c r="E626" s="559"/>
      <c r="F626" s="726"/>
    </row>
    <row r="627" spans="1:6" x14ac:dyDescent="0.25">
      <c r="A627" s="557"/>
      <c r="B627" s="718"/>
      <c r="C627" s="558"/>
      <c r="D627" s="559"/>
      <c r="E627" s="559"/>
      <c r="F627" s="726"/>
    </row>
    <row r="628" spans="1:6" x14ac:dyDescent="0.25">
      <c r="A628" s="557"/>
      <c r="B628" s="718"/>
      <c r="C628" s="558"/>
      <c r="D628" s="559"/>
      <c r="E628" s="559"/>
      <c r="F628" s="726"/>
    </row>
    <row r="629" spans="1:6" x14ac:dyDescent="0.25">
      <c r="A629" s="557"/>
      <c r="B629" s="718"/>
      <c r="C629" s="558"/>
      <c r="D629" s="559"/>
      <c r="E629" s="559"/>
      <c r="F629" s="726"/>
    </row>
    <row r="630" spans="1:6" x14ac:dyDescent="0.25">
      <c r="A630" s="557"/>
      <c r="B630" s="718"/>
      <c r="C630" s="558"/>
      <c r="D630" s="559"/>
      <c r="E630" s="559"/>
      <c r="F630" s="726"/>
    </row>
    <row r="631" spans="1:6" x14ac:dyDescent="0.25">
      <c r="A631" s="557"/>
      <c r="B631" s="718"/>
      <c r="C631" s="558"/>
      <c r="D631" s="559"/>
      <c r="E631" s="559"/>
      <c r="F631" s="726"/>
    </row>
    <row r="632" spans="1:6" x14ac:dyDescent="0.25">
      <c r="A632" s="557"/>
      <c r="B632" s="718"/>
      <c r="C632" s="558"/>
      <c r="D632" s="559"/>
      <c r="E632" s="559"/>
      <c r="F632" s="726"/>
    </row>
    <row r="633" spans="1:6" x14ac:dyDescent="0.25">
      <c r="A633" s="557"/>
      <c r="B633" s="718"/>
      <c r="C633" s="558"/>
      <c r="D633" s="559"/>
      <c r="E633" s="559"/>
      <c r="F633" s="726"/>
    </row>
    <row r="634" spans="1:6" x14ac:dyDescent="0.25">
      <c r="A634" s="557"/>
      <c r="B634" s="718"/>
      <c r="C634" s="558"/>
      <c r="D634" s="559"/>
      <c r="E634" s="559"/>
      <c r="F634" s="726"/>
    </row>
    <row r="635" spans="1:6" x14ac:dyDescent="0.25">
      <c r="A635" s="557"/>
      <c r="B635" s="718"/>
      <c r="C635" s="558"/>
      <c r="D635" s="559"/>
      <c r="E635" s="559"/>
      <c r="F635" s="726"/>
    </row>
    <row r="636" spans="1:6" x14ac:dyDescent="0.25">
      <c r="A636" s="557"/>
      <c r="B636" s="718"/>
      <c r="C636" s="558"/>
      <c r="D636" s="559"/>
      <c r="E636" s="559"/>
      <c r="F636" s="726"/>
    </row>
    <row r="637" spans="1:6" x14ac:dyDescent="0.25">
      <c r="A637" s="557"/>
      <c r="B637" s="718"/>
      <c r="C637" s="558"/>
      <c r="D637" s="559"/>
      <c r="E637" s="559"/>
      <c r="F637" s="726"/>
    </row>
    <row r="638" spans="1:6" x14ac:dyDescent="0.25">
      <c r="A638" s="557"/>
      <c r="B638" s="718"/>
      <c r="C638" s="558"/>
      <c r="D638" s="559"/>
      <c r="E638" s="559"/>
      <c r="F638" s="726"/>
    </row>
    <row r="639" spans="1:6" x14ac:dyDescent="0.25">
      <c r="A639" s="557"/>
      <c r="B639" s="718"/>
      <c r="C639" s="558"/>
      <c r="D639" s="559"/>
      <c r="E639" s="559"/>
      <c r="F639" s="726"/>
    </row>
    <row r="640" spans="1:6" x14ac:dyDescent="0.25">
      <c r="A640" s="557"/>
      <c r="B640" s="718"/>
      <c r="C640" s="558"/>
      <c r="D640" s="559"/>
      <c r="E640" s="559"/>
      <c r="F640" s="726"/>
    </row>
    <row r="641" spans="1:6" x14ac:dyDescent="0.25">
      <c r="A641" s="557"/>
      <c r="B641" s="718"/>
      <c r="C641" s="558"/>
      <c r="D641" s="559"/>
      <c r="E641" s="559"/>
      <c r="F641" s="726"/>
    </row>
    <row r="642" spans="1:6" x14ac:dyDescent="0.25">
      <c r="A642" s="557"/>
      <c r="B642" s="718"/>
      <c r="C642" s="558"/>
      <c r="D642" s="559"/>
      <c r="E642" s="559"/>
      <c r="F642" s="726"/>
    </row>
    <row r="643" spans="1:6" x14ac:dyDescent="0.25">
      <c r="A643" s="557"/>
      <c r="B643" s="718"/>
      <c r="C643" s="558"/>
      <c r="D643" s="559"/>
      <c r="E643" s="559"/>
      <c r="F643" s="726"/>
    </row>
    <row r="644" spans="1:6" x14ac:dyDescent="0.25">
      <c r="A644" s="557"/>
      <c r="B644" s="718"/>
      <c r="C644" s="558"/>
      <c r="D644" s="559"/>
      <c r="E644" s="559"/>
      <c r="F644" s="726"/>
    </row>
    <row r="645" spans="1:6" x14ac:dyDescent="0.25">
      <c r="A645" s="557"/>
      <c r="B645" s="718"/>
      <c r="C645" s="558"/>
      <c r="D645" s="559"/>
      <c r="E645" s="559"/>
      <c r="F645" s="726"/>
    </row>
    <row r="646" spans="1:6" x14ac:dyDescent="0.25">
      <c r="A646" s="557"/>
      <c r="B646" s="718"/>
      <c r="C646" s="558"/>
      <c r="D646" s="559"/>
      <c r="E646" s="559"/>
      <c r="F646" s="726"/>
    </row>
    <row r="647" spans="1:6" x14ac:dyDescent="0.25">
      <c r="A647" s="557"/>
      <c r="B647" s="718"/>
      <c r="C647" s="558"/>
      <c r="D647" s="559"/>
      <c r="E647" s="559"/>
      <c r="F647" s="726"/>
    </row>
    <row r="648" spans="1:6" x14ac:dyDescent="0.25">
      <c r="A648" s="557"/>
      <c r="B648" s="718"/>
      <c r="C648" s="558"/>
      <c r="D648" s="559"/>
      <c r="E648" s="559"/>
      <c r="F648" s="726"/>
    </row>
    <row r="649" spans="1:6" x14ac:dyDescent="0.25">
      <c r="A649" s="557"/>
      <c r="B649" s="718"/>
      <c r="C649" s="558"/>
      <c r="D649" s="559"/>
      <c r="E649" s="559"/>
      <c r="F649" s="726"/>
    </row>
    <row r="650" spans="1:6" x14ac:dyDescent="0.25">
      <c r="A650" s="557"/>
      <c r="B650" s="718"/>
      <c r="C650" s="558"/>
      <c r="D650" s="559"/>
      <c r="E650" s="559"/>
      <c r="F650" s="726"/>
    </row>
    <row r="651" spans="1:6" x14ac:dyDescent="0.25">
      <c r="A651" s="557"/>
      <c r="B651" s="718"/>
      <c r="C651" s="558"/>
      <c r="D651" s="559"/>
      <c r="E651" s="559"/>
      <c r="F651" s="726"/>
    </row>
    <row r="652" spans="1:6" x14ac:dyDescent="0.25">
      <c r="A652" s="557"/>
      <c r="B652" s="718"/>
      <c r="C652" s="558"/>
      <c r="D652" s="559"/>
      <c r="E652" s="559"/>
      <c r="F652" s="726"/>
    </row>
    <row r="653" spans="1:6" x14ac:dyDescent="0.25">
      <c r="A653" s="557"/>
      <c r="B653" s="718"/>
      <c r="C653" s="558"/>
      <c r="D653" s="559"/>
      <c r="E653" s="559"/>
      <c r="F653" s="726"/>
    </row>
    <row r="654" spans="1:6" x14ac:dyDescent="0.25">
      <c r="A654" s="557"/>
      <c r="B654" s="718"/>
      <c r="C654" s="558"/>
      <c r="D654" s="559"/>
      <c r="E654" s="559"/>
      <c r="F654" s="726"/>
    </row>
    <row r="655" spans="1:6" x14ac:dyDescent="0.25">
      <c r="A655" s="557"/>
      <c r="B655" s="718"/>
      <c r="C655" s="558"/>
      <c r="D655" s="559"/>
      <c r="E655" s="559"/>
      <c r="F655" s="726"/>
    </row>
    <row r="656" spans="1:6" x14ac:dyDescent="0.25">
      <c r="A656" s="557"/>
      <c r="B656" s="718"/>
      <c r="C656" s="558"/>
      <c r="D656" s="559"/>
      <c r="E656" s="559"/>
      <c r="F656" s="726"/>
    </row>
    <row r="657" spans="1:6" x14ac:dyDescent="0.25">
      <c r="A657" s="557"/>
      <c r="B657" s="718"/>
      <c r="C657" s="558"/>
      <c r="D657" s="559"/>
      <c r="E657" s="559"/>
      <c r="F657" s="726"/>
    </row>
    <row r="658" spans="1:6" x14ac:dyDescent="0.25">
      <c r="A658" s="557"/>
      <c r="B658" s="718"/>
      <c r="C658" s="558"/>
      <c r="D658" s="559"/>
      <c r="E658" s="559"/>
      <c r="F658" s="726"/>
    </row>
    <row r="659" spans="1:6" x14ac:dyDescent="0.25">
      <c r="A659" s="557"/>
      <c r="B659" s="718"/>
      <c r="C659" s="558"/>
      <c r="D659" s="559"/>
      <c r="E659" s="559"/>
      <c r="F659" s="726"/>
    </row>
    <row r="660" spans="1:6" x14ac:dyDescent="0.25">
      <c r="A660" s="557"/>
      <c r="B660" s="718"/>
      <c r="C660" s="558"/>
      <c r="D660" s="559"/>
      <c r="E660" s="559"/>
      <c r="F660" s="726"/>
    </row>
    <row r="661" spans="1:6" x14ac:dyDescent="0.25">
      <c r="A661" s="557"/>
      <c r="B661" s="718"/>
      <c r="C661" s="558"/>
      <c r="D661" s="559"/>
      <c r="E661" s="559"/>
      <c r="F661" s="726"/>
    </row>
    <row r="662" spans="1:6" x14ac:dyDescent="0.25">
      <c r="A662" s="557"/>
      <c r="B662" s="718"/>
      <c r="C662" s="558"/>
      <c r="D662" s="559"/>
      <c r="E662" s="559"/>
      <c r="F662" s="726"/>
    </row>
    <row r="663" spans="1:6" x14ac:dyDescent="0.25">
      <c r="A663" s="557"/>
      <c r="B663" s="718"/>
      <c r="C663" s="558"/>
      <c r="D663" s="559"/>
      <c r="E663" s="559"/>
      <c r="F663" s="726"/>
    </row>
    <row r="664" spans="1:6" x14ac:dyDescent="0.25">
      <c r="A664" s="557"/>
      <c r="B664" s="718"/>
      <c r="C664" s="558"/>
      <c r="D664" s="559"/>
      <c r="E664" s="559"/>
      <c r="F664" s="726"/>
    </row>
    <row r="665" spans="1:6" x14ac:dyDescent="0.25">
      <c r="A665" s="557"/>
      <c r="B665" s="718"/>
      <c r="C665" s="558"/>
      <c r="D665" s="559"/>
      <c r="E665" s="559"/>
      <c r="F665" s="726"/>
    </row>
    <row r="666" spans="1:6" x14ac:dyDescent="0.25">
      <c r="A666" s="557"/>
      <c r="B666" s="718"/>
      <c r="C666" s="558"/>
      <c r="D666" s="559"/>
      <c r="E666" s="559"/>
      <c r="F666" s="726"/>
    </row>
    <row r="667" spans="1:6" x14ac:dyDescent="0.25">
      <c r="A667" s="557"/>
      <c r="B667" s="718"/>
      <c r="C667" s="558"/>
      <c r="D667" s="559"/>
      <c r="E667" s="559"/>
      <c r="F667" s="726"/>
    </row>
    <row r="668" spans="1:6" x14ac:dyDescent="0.25">
      <c r="A668" s="557"/>
      <c r="B668" s="718"/>
      <c r="C668" s="558"/>
      <c r="D668" s="559"/>
      <c r="E668" s="559"/>
      <c r="F668" s="726"/>
    </row>
    <row r="669" spans="1:6" x14ac:dyDescent="0.25">
      <c r="A669" s="557"/>
      <c r="B669" s="718"/>
      <c r="C669" s="558"/>
      <c r="D669" s="559"/>
      <c r="E669" s="559"/>
      <c r="F669" s="726"/>
    </row>
    <row r="670" spans="1:6" x14ac:dyDescent="0.25">
      <c r="A670" s="557"/>
      <c r="B670" s="718"/>
      <c r="C670" s="558"/>
      <c r="D670" s="559"/>
      <c r="E670" s="559"/>
      <c r="F670" s="726"/>
    </row>
    <row r="671" spans="1:6" x14ac:dyDescent="0.25">
      <c r="A671" s="557"/>
      <c r="B671" s="718"/>
      <c r="C671" s="558"/>
      <c r="D671" s="559"/>
      <c r="E671" s="559"/>
      <c r="F671" s="726"/>
    </row>
    <row r="672" spans="1:6" x14ac:dyDescent="0.25">
      <c r="A672" s="557"/>
      <c r="B672" s="718"/>
      <c r="C672" s="558"/>
      <c r="D672" s="559"/>
      <c r="E672" s="559"/>
      <c r="F672" s="726"/>
    </row>
    <row r="673" spans="1:6" x14ac:dyDescent="0.25">
      <c r="A673" s="557"/>
      <c r="B673" s="718"/>
      <c r="C673" s="558"/>
      <c r="D673" s="559"/>
      <c r="E673" s="559"/>
      <c r="F673" s="726"/>
    </row>
    <row r="674" spans="1:6" x14ac:dyDescent="0.25">
      <c r="A674" s="557"/>
      <c r="B674" s="718"/>
      <c r="C674" s="558"/>
      <c r="D674" s="559"/>
      <c r="E674" s="559"/>
      <c r="F674" s="726"/>
    </row>
    <row r="675" spans="1:6" x14ac:dyDescent="0.25">
      <c r="A675" s="557"/>
      <c r="B675" s="718"/>
      <c r="C675" s="558"/>
      <c r="D675" s="559"/>
      <c r="E675" s="559"/>
      <c r="F675" s="726"/>
    </row>
    <row r="676" spans="1:6" x14ac:dyDescent="0.25">
      <c r="A676" s="557"/>
      <c r="B676" s="718"/>
      <c r="C676" s="558"/>
      <c r="D676" s="559"/>
      <c r="E676" s="559"/>
      <c r="F676" s="726"/>
    </row>
    <row r="677" spans="1:6" x14ac:dyDescent="0.25">
      <c r="A677" s="557"/>
      <c r="B677" s="718"/>
      <c r="C677" s="558"/>
      <c r="D677" s="559"/>
      <c r="E677" s="559"/>
      <c r="F677" s="726"/>
    </row>
    <row r="678" spans="1:6" x14ac:dyDescent="0.25">
      <c r="A678" s="557"/>
      <c r="B678" s="718"/>
      <c r="C678" s="558"/>
      <c r="D678" s="559"/>
      <c r="E678" s="559"/>
      <c r="F678" s="726"/>
    </row>
    <row r="679" spans="1:6" x14ac:dyDescent="0.25">
      <c r="A679" s="557"/>
      <c r="B679" s="718"/>
      <c r="C679" s="558"/>
      <c r="D679" s="559"/>
      <c r="E679" s="559"/>
      <c r="F679" s="726"/>
    </row>
    <row r="680" spans="1:6" x14ac:dyDescent="0.25">
      <c r="A680" s="557"/>
      <c r="B680" s="718"/>
      <c r="C680" s="558"/>
      <c r="D680" s="559"/>
      <c r="E680" s="559"/>
      <c r="F680" s="726"/>
    </row>
    <row r="681" spans="1:6" x14ac:dyDescent="0.25">
      <c r="A681" s="557"/>
      <c r="B681" s="718"/>
      <c r="C681" s="558"/>
      <c r="D681" s="559"/>
      <c r="E681" s="559"/>
      <c r="F681" s="726"/>
    </row>
    <row r="682" spans="1:6" x14ac:dyDescent="0.25">
      <c r="A682" s="557"/>
      <c r="B682" s="718"/>
      <c r="C682" s="558"/>
      <c r="D682" s="559"/>
      <c r="E682" s="559"/>
      <c r="F682" s="726"/>
    </row>
    <row r="683" spans="1:6" x14ac:dyDescent="0.25">
      <c r="A683" s="557"/>
      <c r="B683" s="718"/>
      <c r="C683" s="558"/>
      <c r="D683" s="559"/>
      <c r="E683" s="559"/>
      <c r="F683" s="726"/>
    </row>
    <row r="684" spans="1:6" x14ac:dyDescent="0.25">
      <c r="A684" s="557"/>
      <c r="B684" s="718"/>
      <c r="C684" s="558"/>
      <c r="D684" s="559"/>
      <c r="E684" s="559"/>
      <c r="F684" s="726"/>
    </row>
    <row r="685" spans="1:6" x14ac:dyDescent="0.25">
      <c r="A685" s="557"/>
      <c r="B685" s="718"/>
      <c r="C685" s="558"/>
      <c r="D685" s="559"/>
      <c r="E685" s="559"/>
      <c r="F685" s="726"/>
    </row>
    <row r="686" spans="1:6" x14ac:dyDescent="0.25">
      <c r="A686" s="557"/>
      <c r="B686" s="718"/>
      <c r="C686" s="558"/>
      <c r="D686" s="559"/>
      <c r="E686" s="559"/>
      <c r="F686" s="726"/>
    </row>
    <row r="687" spans="1:6" x14ac:dyDescent="0.25">
      <c r="A687" s="557"/>
      <c r="B687" s="718"/>
      <c r="C687" s="558"/>
      <c r="D687" s="559"/>
      <c r="E687" s="559"/>
      <c r="F687" s="726"/>
    </row>
    <row r="688" spans="1:6" x14ac:dyDescent="0.25">
      <c r="A688" s="557"/>
      <c r="B688" s="718"/>
      <c r="C688" s="558"/>
      <c r="D688" s="559"/>
      <c r="E688" s="559"/>
      <c r="F688" s="726"/>
    </row>
    <row r="689" spans="1:6" x14ac:dyDescent="0.25">
      <c r="A689" s="557"/>
      <c r="B689" s="718"/>
      <c r="C689" s="558"/>
      <c r="D689" s="559"/>
      <c r="E689" s="559"/>
      <c r="F689" s="726"/>
    </row>
    <row r="690" spans="1:6" x14ac:dyDescent="0.25">
      <c r="A690" s="557"/>
      <c r="B690" s="718"/>
      <c r="C690" s="558"/>
      <c r="D690" s="559"/>
      <c r="E690" s="559"/>
      <c r="F690" s="726"/>
    </row>
    <row r="691" spans="1:6" x14ac:dyDescent="0.25">
      <c r="A691" s="557"/>
      <c r="B691" s="718"/>
      <c r="C691" s="558"/>
      <c r="D691" s="559"/>
      <c r="E691" s="559"/>
      <c r="F691" s="726"/>
    </row>
    <row r="692" spans="1:6" x14ac:dyDescent="0.25">
      <c r="A692" s="557"/>
      <c r="B692" s="718"/>
      <c r="C692" s="558"/>
      <c r="D692" s="559"/>
      <c r="E692" s="559"/>
      <c r="F692" s="726"/>
    </row>
    <row r="693" spans="1:6" x14ac:dyDescent="0.25">
      <c r="A693" s="557"/>
      <c r="B693" s="718"/>
      <c r="C693" s="558"/>
      <c r="D693" s="559"/>
      <c r="E693" s="559"/>
      <c r="F693" s="726"/>
    </row>
    <row r="694" spans="1:6" x14ac:dyDescent="0.25">
      <c r="A694" s="557"/>
      <c r="B694" s="718"/>
      <c r="C694" s="558"/>
      <c r="D694" s="559"/>
      <c r="E694" s="559"/>
      <c r="F694" s="726"/>
    </row>
    <row r="695" spans="1:6" x14ac:dyDescent="0.25">
      <c r="A695" s="557"/>
      <c r="B695" s="718"/>
      <c r="C695" s="558"/>
      <c r="D695" s="559"/>
      <c r="E695" s="559"/>
      <c r="F695" s="726"/>
    </row>
    <row r="696" spans="1:6" x14ac:dyDescent="0.25">
      <c r="A696" s="557"/>
      <c r="B696" s="718"/>
      <c r="C696" s="558"/>
      <c r="D696" s="559"/>
      <c r="E696" s="559"/>
      <c r="F696" s="726"/>
    </row>
    <row r="697" spans="1:6" x14ac:dyDescent="0.25">
      <c r="A697" s="557"/>
      <c r="B697" s="718"/>
      <c r="C697" s="558"/>
      <c r="D697" s="559"/>
      <c r="E697" s="559"/>
      <c r="F697" s="726"/>
    </row>
    <row r="698" spans="1:6" x14ac:dyDescent="0.25">
      <c r="A698" s="557"/>
      <c r="B698" s="718"/>
      <c r="C698" s="558"/>
      <c r="D698" s="559"/>
      <c r="E698" s="559"/>
      <c r="F698" s="726"/>
    </row>
    <row r="699" spans="1:6" x14ac:dyDescent="0.25">
      <c r="A699" s="557"/>
      <c r="B699" s="718"/>
      <c r="C699" s="558"/>
      <c r="D699" s="559"/>
      <c r="E699" s="559"/>
      <c r="F699" s="726"/>
    </row>
    <row r="700" spans="1:6" x14ac:dyDescent="0.25">
      <c r="A700" s="557"/>
      <c r="B700" s="718"/>
      <c r="C700" s="558"/>
      <c r="D700" s="559"/>
      <c r="E700" s="559"/>
      <c r="F700" s="726"/>
    </row>
    <row r="701" spans="1:6" x14ac:dyDescent="0.25">
      <c r="A701" s="557"/>
      <c r="B701" s="718"/>
      <c r="C701" s="558"/>
      <c r="D701" s="559"/>
      <c r="E701" s="559"/>
      <c r="F701" s="726"/>
    </row>
    <row r="702" spans="1:6" x14ac:dyDescent="0.25">
      <c r="A702" s="557"/>
      <c r="B702" s="718"/>
      <c r="C702" s="558"/>
      <c r="D702" s="559"/>
      <c r="E702" s="559"/>
      <c r="F702" s="726"/>
    </row>
    <row r="703" spans="1:6" x14ac:dyDescent="0.25">
      <c r="A703" s="557"/>
      <c r="B703" s="718"/>
      <c r="C703" s="558"/>
      <c r="D703" s="559"/>
      <c r="E703" s="559"/>
      <c r="F703" s="726"/>
    </row>
    <row r="704" spans="1:6" x14ac:dyDescent="0.25">
      <c r="A704" s="557"/>
      <c r="B704" s="718"/>
      <c r="C704" s="558"/>
      <c r="D704" s="559"/>
      <c r="E704" s="559"/>
      <c r="F704" s="726"/>
    </row>
    <row r="705" spans="1:6" x14ac:dyDescent="0.25">
      <c r="A705" s="557"/>
      <c r="B705" s="718"/>
      <c r="C705" s="558"/>
      <c r="D705" s="559"/>
      <c r="E705" s="559"/>
      <c r="F705" s="726"/>
    </row>
    <row r="706" spans="1:6" x14ac:dyDescent="0.25">
      <c r="A706" s="557"/>
      <c r="B706" s="718"/>
      <c r="C706" s="558"/>
      <c r="D706" s="559"/>
      <c r="E706" s="559"/>
      <c r="F706" s="726"/>
    </row>
    <row r="707" spans="1:6" x14ac:dyDescent="0.25">
      <c r="A707" s="557"/>
      <c r="B707" s="718"/>
      <c r="C707" s="558"/>
      <c r="D707" s="559"/>
      <c r="E707" s="559"/>
      <c r="F707" s="726"/>
    </row>
    <row r="708" spans="1:6" x14ac:dyDescent="0.25">
      <c r="A708" s="557"/>
      <c r="B708" s="718"/>
      <c r="C708" s="558"/>
      <c r="D708" s="559"/>
      <c r="E708" s="559"/>
      <c r="F708" s="726"/>
    </row>
    <row r="709" spans="1:6" x14ac:dyDescent="0.25">
      <c r="A709" s="557"/>
      <c r="B709" s="718"/>
      <c r="C709" s="558"/>
      <c r="D709" s="559"/>
      <c r="E709" s="559"/>
      <c r="F709" s="726"/>
    </row>
    <row r="710" spans="1:6" x14ac:dyDescent="0.25">
      <c r="A710" s="557"/>
      <c r="B710" s="718"/>
      <c r="C710" s="558"/>
      <c r="D710" s="559"/>
      <c r="E710" s="559"/>
      <c r="F710" s="726"/>
    </row>
    <row r="711" spans="1:6" x14ac:dyDescent="0.25">
      <c r="A711" s="557"/>
      <c r="B711" s="718"/>
      <c r="C711" s="558"/>
      <c r="D711" s="559"/>
      <c r="E711" s="559"/>
      <c r="F711" s="726"/>
    </row>
    <row r="712" spans="1:6" x14ac:dyDescent="0.25">
      <c r="A712" s="557"/>
      <c r="B712" s="718"/>
      <c r="C712" s="558"/>
      <c r="D712" s="559"/>
      <c r="E712" s="559"/>
      <c r="F712" s="726"/>
    </row>
    <row r="713" spans="1:6" x14ac:dyDescent="0.25">
      <c r="A713" s="557"/>
      <c r="B713" s="718"/>
      <c r="C713" s="558"/>
      <c r="D713" s="559"/>
      <c r="E713" s="559"/>
      <c r="F713" s="726"/>
    </row>
    <row r="714" spans="1:6" x14ac:dyDescent="0.25">
      <c r="A714" s="557"/>
      <c r="B714" s="718"/>
      <c r="C714" s="558"/>
      <c r="D714" s="559"/>
      <c r="E714" s="559"/>
      <c r="F714" s="726"/>
    </row>
    <row r="715" spans="1:6" x14ac:dyDescent="0.25">
      <c r="A715" s="557"/>
      <c r="B715" s="718"/>
      <c r="C715" s="558"/>
      <c r="D715" s="559"/>
      <c r="E715" s="559"/>
      <c r="F715" s="726"/>
    </row>
    <row r="716" spans="1:6" x14ac:dyDescent="0.25">
      <c r="A716" s="557"/>
      <c r="B716" s="718"/>
      <c r="C716" s="558"/>
      <c r="D716" s="559"/>
      <c r="E716" s="559"/>
      <c r="F716" s="726"/>
    </row>
    <row r="717" spans="1:6" x14ac:dyDescent="0.25">
      <c r="A717" s="557"/>
      <c r="B717" s="718"/>
      <c r="C717" s="558"/>
      <c r="D717" s="559"/>
      <c r="E717" s="559"/>
      <c r="F717" s="726"/>
    </row>
    <row r="718" spans="1:6" x14ac:dyDescent="0.25">
      <c r="A718" s="557"/>
      <c r="B718" s="718"/>
      <c r="C718" s="558"/>
      <c r="D718" s="559"/>
      <c r="E718" s="559"/>
      <c r="F718" s="726"/>
    </row>
    <row r="719" spans="1:6" x14ac:dyDescent="0.25">
      <c r="A719" s="557"/>
      <c r="B719" s="718"/>
      <c r="C719" s="558"/>
      <c r="D719" s="559"/>
      <c r="E719" s="559"/>
      <c r="F719" s="726"/>
    </row>
    <row r="720" spans="1:6" x14ac:dyDescent="0.25">
      <c r="A720" s="557"/>
      <c r="B720" s="718"/>
      <c r="C720" s="558"/>
      <c r="D720" s="559"/>
      <c r="E720" s="559"/>
      <c r="F720" s="726"/>
    </row>
    <row r="721" spans="1:6" x14ac:dyDescent="0.25">
      <c r="A721" s="557"/>
      <c r="B721" s="718"/>
      <c r="C721" s="558"/>
      <c r="D721" s="559"/>
      <c r="E721" s="559"/>
      <c r="F721" s="726"/>
    </row>
    <row r="722" spans="1:6" x14ac:dyDescent="0.25">
      <c r="A722" s="557"/>
      <c r="B722" s="718"/>
      <c r="C722" s="558"/>
      <c r="D722" s="559"/>
      <c r="E722" s="559"/>
      <c r="F722" s="726"/>
    </row>
    <row r="723" spans="1:6" x14ac:dyDescent="0.25">
      <c r="A723" s="557"/>
      <c r="B723" s="718"/>
      <c r="C723" s="558"/>
      <c r="D723" s="559"/>
      <c r="E723" s="559"/>
      <c r="F723" s="726"/>
    </row>
    <row r="724" spans="1:6" x14ac:dyDescent="0.25">
      <c r="A724" s="557"/>
      <c r="B724" s="718"/>
      <c r="C724" s="558"/>
      <c r="D724" s="559"/>
      <c r="E724" s="559"/>
      <c r="F724" s="726"/>
    </row>
    <row r="725" spans="1:6" x14ac:dyDescent="0.25">
      <c r="A725" s="557"/>
      <c r="B725" s="718"/>
      <c r="C725" s="558"/>
      <c r="D725" s="559"/>
      <c r="E725" s="559"/>
      <c r="F725" s="726"/>
    </row>
    <row r="726" spans="1:6" x14ac:dyDescent="0.25">
      <c r="A726" s="557"/>
      <c r="B726" s="718"/>
      <c r="C726" s="558"/>
      <c r="D726" s="559"/>
      <c r="E726" s="559"/>
      <c r="F726" s="726"/>
    </row>
    <row r="727" spans="1:6" x14ac:dyDescent="0.25">
      <c r="A727" s="557"/>
      <c r="B727" s="718"/>
      <c r="C727" s="558"/>
      <c r="D727" s="559"/>
      <c r="E727" s="559"/>
      <c r="F727" s="726"/>
    </row>
    <row r="728" spans="1:6" x14ac:dyDescent="0.25">
      <c r="A728" s="557"/>
      <c r="B728" s="718"/>
      <c r="C728" s="558"/>
      <c r="D728" s="559"/>
      <c r="E728" s="559"/>
      <c r="F728" s="726"/>
    </row>
    <row r="729" spans="1:6" x14ac:dyDescent="0.25">
      <c r="A729" s="557"/>
      <c r="B729" s="718"/>
      <c r="C729" s="558"/>
      <c r="D729" s="559"/>
      <c r="E729" s="559"/>
      <c r="F729" s="726"/>
    </row>
    <row r="730" spans="1:6" x14ac:dyDescent="0.25">
      <c r="A730" s="557"/>
      <c r="B730" s="718"/>
      <c r="C730" s="558"/>
      <c r="D730" s="559"/>
      <c r="E730" s="559"/>
      <c r="F730" s="726"/>
    </row>
    <row r="731" spans="1:6" x14ac:dyDescent="0.25">
      <c r="A731" s="557"/>
      <c r="B731" s="718"/>
      <c r="C731" s="558"/>
      <c r="D731" s="559"/>
      <c r="E731" s="559"/>
      <c r="F731" s="726"/>
    </row>
    <row r="732" spans="1:6" x14ac:dyDescent="0.25">
      <c r="A732" s="557"/>
      <c r="B732" s="718"/>
      <c r="C732" s="558"/>
      <c r="D732" s="559"/>
      <c r="E732" s="559"/>
      <c r="F732" s="726"/>
    </row>
    <row r="733" spans="1:6" x14ac:dyDescent="0.25">
      <c r="A733" s="557"/>
      <c r="B733" s="718"/>
      <c r="C733" s="558"/>
      <c r="D733" s="559"/>
      <c r="E733" s="559"/>
      <c r="F733" s="726"/>
    </row>
    <row r="734" spans="1:6" x14ac:dyDescent="0.25">
      <c r="A734" s="557"/>
      <c r="B734" s="718"/>
      <c r="C734" s="558"/>
      <c r="D734" s="559"/>
      <c r="E734" s="559"/>
      <c r="F734" s="726"/>
    </row>
    <row r="735" spans="1:6" x14ac:dyDescent="0.25">
      <c r="A735" s="557"/>
      <c r="B735" s="718"/>
      <c r="C735" s="558"/>
      <c r="D735" s="559"/>
      <c r="E735" s="559"/>
      <c r="F735" s="726"/>
    </row>
    <row r="736" spans="1:6" x14ac:dyDescent="0.25">
      <c r="A736" s="557"/>
      <c r="B736" s="718"/>
      <c r="C736" s="558"/>
      <c r="D736" s="559"/>
      <c r="E736" s="559"/>
      <c r="F736" s="726"/>
    </row>
    <row r="737" spans="1:6" x14ac:dyDescent="0.25">
      <c r="A737" s="557"/>
      <c r="B737" s="718"/>
      <c r="C737" s="558"/>
      <c r="D737" s="559"/>
      <c r="E737" s="559"/>
      <c r="F737" s="726"/>
    </row>
    <row r="738" spans="1:6" x14ac:dyDescent="0.25">
      <c r="A738" s="557"/>
      <c r="B738" s="718"/>
      <c r="C738" s="558"/>
      <c r="D738" s="559"/>
      <c r="E738" s="559"/>
      <c r="F738" s="726"/>
    </row>
    <row r="739" spans="1:6" x14ac:dyDescent="0.25">
      <c r="A739" s="557"/>
      <c r="B739" s="718"/>
      <c r="C739" s="558"/>
      <c r="D739" s="559"/>
      <c r="E739" s="559"/>
      <c r="F739" s="726"/>
    </row>
    <row r="740" spans="1:6" x14ac:dyDescent="0.25">
      <c r="A740" s="557"/>
      <c r="B740" s="718"/>
      <c r="C740" s="558"/>
      <c r="D740" s="559"/>
      <c r="E740" s="559"/>
      <c r="F740" s="726"/>
    </row>
    <row r="741" spans="1:6" x14ac:dyDescent="0.25">
      <c r="A741" s="557"/>
      <c r="B741" s="718"/>
      <c r="C741" s="558"/>
      <c r="D741" s="559"/>
      <c r="E741" s="559"/>
      <c r="F741" s="726"/>
    </row>
    <row r="742" spans="1:6" x14ac:dyDescent="0.25">
      <c r="A742" s="557"/>
      <c r="B742" s="718"/>
      <c r="C742" s="558"/>
      <c r="D742" s="559"/>
      <c r="E742" s="559"/>
      <c r="F742" s="726"/>
    </row>
    <row r="743" spans="1:6" x14ac:dyDescent="0.25">
      <c r="A743" s="557"/>
      <c r="B743" s="718"/>
      <c r="C743" s="558"/>
      <c r="D743" s="559"/>
      <c r="E743" s="559"/>
      <c r="F743" s="726"/>
    </row>
    <row r="744" spans="1:6" x14ac:dyDescent="0.25">
      <c r="A744" s="557"/>
      <c r="B744" s="718"/>
      <c r="C744" s="558"/>
      <c r="D744" s="559"/>
      <c r="E744" s="559"/>
      <c r="F744" s="726"/>
    </row>
    <row r="745" spans="1:6" x14ac:dyDescent="0.25">
      <c r="A745" s="557"/>
      <c r="B745" s="718"/>
      <c r="C745" s="558"/>
      <c r="D745" s="559"/>
      <c r="E745" s="559"/>
      <c r="F745" s="726"/>
    </row>
    <row r="746" spans="1:6" x14ac:dyDescent="0.25">
      <c r="A746" s="557"/>
      <c r="B746" s="718"/>
      <c r="C746" s="558"/>
      <c r="D746" s="559"/>
      <c r="E746" s="559"/>
      <c r="F746" s="726"/>
    </row>
    <row r="747" spans="1:6" x14ac:dyDescent="0.25">
      <c r="A747" s="557"/>
      <c r="B747" s="718"/>
      <c r="C747" s="558"/>
      <c r="D747" s="559"/>
      <c r="E747" s="559"/>
      <c r="F747" s="726"/>
    </row>
    <row r="748" spans="1:6" x14ac:dyDescent="0.25">
      <c r="A748" s="557"/>
      <c r="B748" s="718"/>
      <c r="C748" s="558"/>
      <c r="D748" s="559"/>
      <c r="E748" s="559"/>
      <c r="F748" s="726"/>
    </row>
    <row r="749" spans="1:6" x14ac:dyDescent="0.25">
      <c r="A749" s="557"/>
      <c r="B749" s="718"/>
      <c r="C749" s="558"/>
      <c r="D749" s="559"/>
      <c r="E749" s="559"/>
      <c r="F749" s="726"/>
    </row>
    <row r="750" spans="1:6" x14ac:dyDescent="0.25">
      <c r="A750" s="557"/>
      <c r="B750" s="718"/>
      <c r="C750" s="558"/>
      <c r="D750" s="559"/>
      <c r="E750" s="559"/>
      <c r="F750" s="726"/>
    </row>
    <row r="751" spans="1:6" x14ac:dyDescent="0.25">
      <c r="A751" s="557"/>
      <c r="B751" s="718"/>
      <c r="C751" s="558"/>
      <c r="D751" s="559"/>
      <c r="E751" s="559"/>
      <c r="F751" s="726"/>
    </row>
    <row r="752" spans="1:6" x14ac:dyDescent="0.25">
      <c r="A752" s="557"/>
      <c r="B752" s="718"/>
      <c r="C752" s="558"/>
      <c r="D752" s="559"/>
      <c r="E752" s="559"/>
      <c r="F752" s="726"/>
    </row>
    <row r="753" spans="1:6" x14ac:dyDescent="0.25">
      <c r="A753" s="557"/>
      <c r="B753" s="718"/>
      <c r="C753" s="558"/>
      <c r="D753" s="559"/>
      <c r="E753" s="559"/>
      <c r="F753" s="726"/>
    </row>
    <row r="754" spans="1:6" x14ac:dyDescent="0.25">
      <c r="A754" s="557"/>
      <c r="B754" s="718"/>
      <c r="C754" s="558"/>
      <c r="D754" s="559"/>
      <c r="E754" s="559"/>
      <c r="F754" s="726"/>
    </row>
    <row r="755" spans="1:6" x14ac:dyDescent="0.25">
      <c r="A755" s="557"/>
      <c r="B755" s="718"/>
      <c r="C755" s="558"/>
      <c r="D755" s="559"/>
      <c r="E755" s="559"/>
      <c r="F755" s="726"/>
    </row>
    <row r="756" spans="1:6" x14ac:dyDescent="0.25">
      <c r="A756" s="557"/>
      <c r="B756" s="718"/>
      <c r="C756" s="558"/>
      <c r="D756" s="559"/>
      <c r="E756" s="559"/>
      <c r="F756" s="726"/>
    </row>
    <row r="757" spans="1:6" x14ac:dyDescent="0.25">
      <c r="A757" s="557"/>
      <c r="B757" s="718"/>
      <c r="C757" s="558"/>
      <c r="D757" s="559"/>
      <c r="E757" s="559"/>
      <c r="F757" s="726"/>
    </row>
    <row r="758" spans="1:6" x14ac:dyDescent="0.25">
      <c r="A758" s="557"/>
      <c r="B758" s="718"/>
      <c r="C758" s="558"/>
      <c r="D758" s="559"/>
      <c r="E758" s="559"/>
      <c r="F758" s="726"/>
    </row>
    <row r="759" spans="1:6" x14ac:dyDescent="0.25">
      <c r="A759" s="557"/>
      <c r="B759" s="718"/>
      <c r="C759" s="558"/>
      <c r="D759" s="559"/>
      <c r="E759" s="559"/>
      <c r="F759" s="726"/>
    </row>
    <row r="760" spans="1:6" x14ac:dyDescent="0.25">
      <c r="A760" s="557"/>
      <c r="B760" s="718"/>
      <c r="C760" s="558"/>
      <c r="D760" s="559"/>
      <c r="E760" s="559"/>
      <c r="F760" s="726"/>
    </row>
    <row r="761" spans="1:6" x14ac:dyDescent="0.25">
      <c r="A761" s="557"/>
      <c r="B761" s="718"/>
      <c r="C761" s="558"/>
      <c r="D761" s="559"/>
      <c r="E761" s="559"/>
      <c r="F761" s="726"/>
    </row>
    <row r="762" spans="1:6" x14ac:dyDescent="0.25">
      <c r="A762" s="557"/>
      <c r="B762" s="718"/>
      <c r="C762" s="558"/>
      <c r="D762" s="559"/>
      <c r="E762" s="559"/>
      <c r="F762" s="726"/>
    </row>
    <row r="763" spans="1:6" x14ac:dyDescent="0.25">
      <c r="A763" s="557"/>
      <c r="B763" s="718"/>
      <c r="C763" s="558"/>
      <c r="D763" s="559"/>
      <c r="E763" s="559"/>
      <c r="F763" s="726"/>
    </row>
    <row r="764" spans="1:6" x14ac:dyDescent="0.25">
      <c r="A764" s="557"/>
      <c r="B764" s="718"/>
      <c r="C764" s="558"/>
      <c r="D764" s="559"/>
      <c r="E764" s="559"/>
      <c r="F764" s="726"/>
    </row>
    <row r="765" spans="1:6" x14ac:dyDescent="0.25">
      <c r="A765" s="557"/>
      <c r="B765" s="718"/>
      <c r="C765" s="558"/>
      <c r="D765" s="559"/>
      <c r="E765" s="559"/>
      <c r="F765" s="726"/>
    </row>
    <row r="766" spans="1:6" x14ac:dyDescent="0.25">
      <c r="A766" s="557"/>
      <c r="B766" s="718"/>
      <c r="C766" s="558"/>
      <c r="D766" s="559"/>
      <c r="E766" s="559"/>
      <c r="F766" s="726"/>
    </row>
    <row r="767" spans="1:6" x14ac:dyDescent="0.25">
      <c r="A767" s="557"/>
      <c r="B767" s="718"/>
      <c r="C767" s="558"/>
      <c r="D767" s="559"/>
      <c r="E767" s="559"/>
      <c r="F767" s="726"/>
    </row>
    <row r="768" spans="1:6" x14ac:dyDescent="0.25">
      <c r="A768" s="557"/>
      <c r="B768" s="718"/>
      <c r="C768" s="558"/>
      <c r="D768" s="559"/>
      <c r="E768" s="559"/>
      <c r="F768" s="726"/>
    </row>
    <row r="769" spans="1:6" x14ac:dyDescent="0.25">
      <c r="A769" s="557"/>
      <c r="B769" s="718"/>
      <c r="C769" s="558"/>
      <c r="D769" s="559"/>
      <c r="E769" s="559"/>
      <c r="F769" s="726"/>
    </row>
    <row r="770" spans="1:6" x14ac:dyDescent="0.25">
      <c r="A770" s="557"/>
      <c r="B770" s="718"/>
      <c r="C770" s="558"/>
      <c r="D770" s="559"/>
      <c r="E770" s="559"/>
      <c r="F770" s="726"/>
    </row>
    <row r="771" spans="1:6" x14ac:dyDescent="0.25">
      <c r="A771" s="557"/>
      <c r="B771" s="718"/>
      <c r="C771" s="558"/>
      <c r="D771" s="559"/>
      <c r="E771" s="559"/>
      <c r="F771" s="726"/>
    </row>
    <row r="772" spans="1:6" x14ac:dyDescent="0.25">
      <c r="A772" s="557"/>
      <c r="B772" s="718"/>
      <c r="C772" s="558"/>
      <c r="D772" s="559"/>
      <c r="E772" s="559"/>
      <c r="F772" s="726"/>
    </row>
    <row r="773" spans="1:6" x14ac:dyDescent="0.25">
      <c r="A773" s="557"/>
      <c r="B773" s="718"/>
      <c r="C773" s="558"/>
      <c r="D773" s="559"/>
      <c r="E773" s="559"/>
      <c r="F773" s="726"/>
    </row>
    <row r="774" spans="1:6" x14ac:dyDescent="0.25">
      <c r="A774" s="557"/>
      <c r="B774" s="718"/>
      <c r="C774" s="558"/>
      <c r="D774" s="559"/>
      <c r="E774" s="559"/>
      <c r="F774" s="726"/>
    </row>
    <row r="775" spans="1:6" x14ac:dyDescent="0.25">
      <c r="A775" s="557"/>
      <c r="B775" s="718"/>
      <c r="C775" s="558"/>
      <c r="D775" s="559"/>
      <c r="E775" s="559"/>
      <c r="F775" s="726"/>
    </row>
    <row r="776" spans="1:6" x14ac:dyDescent="0.25">
      <c r="A776" s="557"/>
      <c r="B776" s="718"/>
      <c r="C776" s="558"/>
      <c r="D776" s="559"/>
      <c r="E776" s="559"/>
      <c r="F776" s="726"/>
    </row>
    <row r="777" spans="1:6" x14ac:dyDescent="0.25">
      <c r="A777" s="557"/>
      <c r="B777" s="718"/>
      <c r="C777" s="558"/>
      <c r="D777" s="559"/>
      <c r="E777" s="559"/>
      <c r="F777" s="726"/>
    </row>
    <row r="778" spans="1:6" x14ac:dyDescent="0.25">
      <c r="A778" s="557"/>
      <c r="B778" s="718"/>
      <c r="C778" s="558"/>
      <c r="D778" s="559"/>
      <c r="E778" s="559"/>
      <c r="F778" s="726"/>
    </row>
    <row r="779" spans="1:6" x14ac:dyDescent="0.25">
      <c r="A779" s="557"/>
      <c r="B779" s="718"/>
      <c r="C779" s="558"/>
      <c r="D779" s="559"/>
      <c r="E779" s="559"/>
      <c r="F779" s="726"/>
    </row>
    <row r="780" spans="1:6" x14ac:dyDescent="0.25">
      <c r="A780" s="557"/>
      <c r="B780" s="718"/>
      <c r="C780" s="558"/>
      <c r="D780" s="559"/>
      <c r="E780" s="559"/>
      <c r="F780" s="726"/>
    </row>
    <row r="781" spans="1:6" x14ac:dyDescent="0.25">
      <c r="A781" s="557"/>
      <c r="B781" s="718"/>
      <c r="C781" s="558"/>
      <c r="D781" s="559"/>
      <c r="E781" s="559"/>
      <c r="F781" s="726"/>
    </row>
    <row r="782" spans="1:6" x14ac:dyDescent="0.25">
      <c r="A782" s="557"/>
      <c r="B782" s="718"/>
      <c r="C782" s="558"/>
      <c r="D782" s="559"/>
      <c r="E782" s="559"/>
      <c r="F782" s="726"/>
    </row>
    <row r="783" spans="1:6" x14ac:dyDescent="0.25">
      <c r="A783" s="557"/>
      <c r="B783" s="718"/>
      <c r="C783" s="558"/>
      <c r="D783" s="559"/>
      <c r="E783" s="559"/>
      <c r="F783" s="726"/>
    </row>
    <row r="784" spans="1:6" x14ac:dyDescent="0.25">
      <c r="A784" s="557"/>
      <c r="B784" s="718"/>
      <c r="C784" s="558"/>
      <c r="D784" s="559"/>
      <c r="E784" s="559"/>
      <c r="F784" s="726"/>
    </row>
    <row r="785" spans="1:6" x14ac:dyDescent="0.25">
      <c r="A785" s="557"/>
      <c r="B785" s="718"/>
      <c r="C785" s="558"/>
      <c r="D785" s="559"/>
      <c r="E785" s="559"/>
      <c r="F785" s="726"/>
    </row>
    <row r="786" spans="1:6" x14ac:dyDescent="0.25">
      <c r="A786" s="557"/>
      <c r="B786" s="718"/>
      <c r="C786" s="558"/>
      <c r="D786" s="559"/>
      <c r="E786" s="559"/>
      <c r="F786" s="726"/>
    </row>
    <row r="787" spans="1:6" x14ac:dyDescent="0.25">
      <c r="A787" s="557"/>
      <c r="B787" s="718"/>
      <c r="C787" s="558"/>
      <c r="D787" s="559"/>
      <c r="E787" s="559"/>
      <c r="F787" s="726"/>
    </row>
    <row r="788" spans="1:6" x14ac:dyDescent="0.25">
      <c r="A788" s="557"/>
      <c r="B788" s="718"/>
      <c r="C788" s="558"/>
      <c r="D788" s="559"/>
      <c r="E788" s="559"/>
      <c r="F788" s="726"/>
    </row>
    <row r="789" spans="1:6" x14ac:dyDescent="0.25">
      <c r="A789" s="557"/>
      <c r="B789" s="718"/>
      <c r="C789" s="558"/>
      <c r="D789" s="559"/>
      <c r="E789" s="559"/>
      <c r="F789" s="726"/>
    </row>
    <row r="790" spans="1:6" x14ac:dyDescent="0.25">
      <c r="A790" s="557"/>
      <c r="B790" s="718"/>
      <c r="C790" s="558"/>
      <c r="D790" s="559"/>
      <c r="E790" s="559"/>
      <c r="F790" s="726"/>
    </row>
    <row r="791" spans="1:6" x14ac:dyDescent="0.25">
      <c r="A791" s="557"/>
      <c r="B791" s="718"/>
      <c r="C791" s="558"/>
      <c r="D791" s="559"/>
      <c r="E791" s="559"/>
      <c r="F791" s="726"/>
    </row>
    <row r="792" spans="1:6" x14ac:dyDescent="0.25">
      <c r="A792" s="557"/>
      <c r="B792" s="718"/>
      <c r="C792" s="558"/>
      <c r="D792" s="559"/>
      <c r="E792" s="559"/>
      <c r="F792" s="726"/>
    </row>
    <row r="793" spans="1:6" x14ac:dyDescent="0.25">
      <c r="A793" s="557"/>
      <c r="B793" s="718"/>
      <c r="C793" s="558"/>
      <c r="D793" s="559"/>
      <c r="E793" s="559"/>
      <c r="F793" s="726"/>
    </row>
    <row r="794" spans="1:6" x14ac:dyDescent="0.25">
      <c r="A794" s="557"/>
      <c r="B794" s="718"/>
      <c r="C794" s="558"/>
      <c r="D794" s="559"/>
      <c r="E794" s="559"/>
      <c r="F794" s="726"/>
    </row>
    <row r="795" spans="1:6" x14ac:dyDescent="0.25">
      <c r="A795" s="557"/>
      <c r="B795" s="718"/>
      <c r="C795" s="558"/>
      <c r="D795" s="559"/>
      <c r="E795" s="559"/>
      <c r="F795" s="726"/>
    </row>
    <row r="796" spans="1:6" x14ac:dyDescent="0.25">
      <c r="A796" s="557"/>
      <c r="B796" s="718"/>
      <c r="C796" s="558"/>
      <c r="D796" s="559"/>
      <c r="E796" s="559"/>
      <c r="F796" s="726"/>
    </row>
    <row r="797" spans="1:6" x14ac:dyDescent="0.25">
      <c r="A797" s="557"/>
      <c r="B797" s="718"/>
      <c r="C797" s="558"/>
      <c r="D797" s="559"/>
      <c r="E797" s="559"/>
      <c r="F797" s="726"/>
    </row>
    <row r="798" spans="1:6" x14ac:dyDescent="0.25">
      <c r="A798" s="557"/>
      <c r="B798" s="718"/>
      <c r="C798" s="558"/>
      <c r="D798" s="559"/>
      <c r="E798" s="559"/>
      <c r="F798" s="726"/>
    </row>
    <row r="799" spans="1:6" x14ac:dyDescent="0.25">
      <c r="A799" s="557"/>
      <c r="B799" s="718"/>
      <c r="C799" s="558"/>
      <c r="D799" s="559"/>
      <c r="E799" s="559"/>
      <c r="F799" s="726"/>
    </row>
    <row r="800" spans="1:6" x14ac:dyDescent="0.25">
      <c r="A800" s="557"/>
      <c r="B800" s="718"/>
      <c r="C800" s="558"/>
      <c r="D800" s="559"/>
      <c r="E800" s="559"/>
      <c r="F800" s="726"/>
    </row>
    <row r="801" spans="1:6" x14ac:dyDescent="0.25">
      <c r="A801" s="557"/>
      <c r="B801" s="718"/>
      <c r="C801" s="558"/>
      <c r="D801" s="559"/>
      <c r="E801" s="559"/>
      <c r="F801" s="726"/>
    </row>
    <row r="802" spans="1:6" x14ac:dyDescent="0.25">
      <c r="A802" s="557"/>
      <c r="B802" s="718"/>
      <c r="C802" s="558"/>
      <c r="D802" s="559"/>
      <c r="E802" s="559"/>
      <c r="F802" s="726"/>
    </row>
    <row r="803" spans="1:6" x14ac:dyDescent="0.25">
      <c r="A803" s="557"/>
      <c r="B803" s="718"/>
      <c r="C803" s="558"/>
      <c r="D803" s="559"/>
      <c r="E803" s="559"/>
      <c r="F803" s="726"/>
    </row>
    <row r="804" spans="1:6" x14ac:dyDescent="0.25">
      <c r="A804" s="557"/>
      <c r="B804" s="718"/>
      <c r="C804" s="558"/>
      <c r="D804" s="559"/>
      <c r="E804" s="559"/>
      <c r="F804" s="726"/>
    </row>
    <row r="805" spans="1:6" x14ac:dyDescent="0.25">
      <c r="A805" s="557"/>
      <c r="B805" s="718"/>
      <c r="C805" s="558"/>
      <c r="D805" s="559"/>
      <c r="E805" s="559"/>
      <c r="F805" s="726"/>
    </row>
    <row r="806" spans="1:6" x14ac:dyDescent="0.25">
      <c r="A806" s="557"/>
      <c r="B806" s="718"/>
      <c r="C806" s="558"/>
      <c r="D806" s="559"/>
      <c r="E806" s="559"/>
      <c r="F806" s="726"/>
    </row>
    <row r="807" spans="1:6" x14ac:dyDescent="0.25">
      <c r="A807" s="557"/>
      <c r="B807" s="718"/>
      <c r="C807" s="558"/>
      <c r="D807" s="559"/>
      <c r="E807" s="559"/>
      <c r="F807" s="726"/>
    </row>
    <row r="808" spans="1:6" x14ac:dyDescent="0.25">
      <c r="A808" s="557"/>
      <c r="B808" s="718"/>
      <c r="C808" s="558"/>
      <c r="D808" s="559"/>
      <c r="E808" s="559"/>
      <c r="F808" s="726"/>
    </row>
    <row r="809" spans="1:6" x14ac:dyDescent="0.25">
      <c r="A809" s="557"/>
      <c r="B809" s="718"/>
      <c r="C809" s="558"/>
      <c r="D809" s="559"/>
      <c r="E809" s="559"/>
      <c r="F809" s="726"/>
    </row>
    <row r="810" spans="1:6" x14ac:dyDescent="0.25">
      <c r="A810" s="557"/>
      <c r="B810" s="718"/>
      <c r="C810" s="558"/>
      <c r="D810" s="559"/>
      <c r="E810" s="559"/>
      <c r="F810" s="726"/>
    </row>
    <row r="811" spans="1:6" x14ac:dyDescent="0.25">
      <c r="A811" s="557"/>
      <c r="B811" s="718"/>
      <c r="C811" s="558"/>
      <c r="D811" s="559"/>
      <c r="E811" s="559"/>
      <c r="F811" s="726"/>
    </row>
    <row r="812" spans="1:6" x14ac:dyDescent="0.25">
      <c r="A812" s="557"/>
      <c r="B812" s="718"/>
      <c r="C812" s="558"/>
      <c r="D812" s="559"/>
      <c r="E812" s="559"/>
      <c r="F812" s="726"/>
    </row>
    <row r="813" spans="1:6" x14ac:dyDescent="0.25">
      <c r="A813" s="557"/>
      <c r="B813" s="718"/>
      <c r="C813" s="558"/>
      <c r="D813" s="559"/>
      <c r="E813" s="559"/>
      <c r="F813" s="726"/>
    </row>
    <row r="814" spans="1:6" x14ac:dyDescent="0.25">
      <c r="A814" s="557"/>
      <c r="B814" s="718"/>
      <c r="C814" s="558"/>
      <c r="D814" s="559"/>
      <c r="E814" s="559"/>
      <c r="F814" s="726"/>
    </row>
    <row r="815" spans="1:6" x14ac:dyDescent="0.25">
      <c r="A815" s="557"/>
      <c r="B815" s="718"/>
      <c r="C815" s="558"/>
      <c r="D815" s="559"/>
      <c r="E815" s="559"/>
      <c r="F815" s="726"/>
    </row>
    <row r="816" spans="1:6" x14ac:dyDescent="0.25">
      <c r="A816" s="557"/>
      <c r="B816" s="718"/>
      <c r="C816" s="558"/>
      <c r="D816" s="559"/>
      <c r="E816" s="559"/>
      <c r="F816" s="726"/>
    </row>
    <row r="817" spans="1:6" x14ac:dyDescent="0.25">
      <c r="A817" s="557"/>
      <c r="B817" s="718"/>
      <c r="C817" s="558"/>
      <c r="D817" s="559"/>
      <c r="E817" s="559"/>
      <c r="F817" s="726"/>
    </row>
    <row r="818" spans="1:6" x14ac:dyDescent="0.25">
      <c r="A818" s="557"/>
      <c r="B818" s="718"/>
      <c r="C818" s="558"/>
      <c r="D818" s="559"/>
      <c r="E818" s="559"/>
      <c r="F818" s="726"/>
    </row>
    <row r="819" spans="1:6" x14ac:dyDescent="0.25">
      <c r="A819" s="557"/>
      <c r="B819" s="718"/>
      <c r="C819" s="558"/>
      <c r="D819" s="559"/>
      <c r="E819" s="559"/>
      <c r="F819" s="726"/>
    </row>
    <row r="820" spans="1:6" x14ac:dyDescent="0.25">
      <c r="A820" s="557"/>
      <c r="B820" s="718"/>
      <c r="C820" s="558"/>
      <c r="D820" s="559"/>
      <c r="E820" s="559"/>
      <c r="F820" s="726"/>
    </row>
    <row r="821" spans="1:6" x14ac:dyDescent="0.25">
      <c r="A821" s="557"/>
      <c r="B821" s="718"/>
      <c r="C821" s="558"/>
      <c r="D821" s="559"/>
      <c r="E821" s="559"/>
      <c r="F821" s="726"/>
    </row>
    <row r="822" spans="1:6" x14ac:dyDescent="0.25">
      <c r="A822" s="557"/>
      <c r="B822" s="718"/>
      <c r="C822" s="558"/>
      <c r="D822" s="559"/>
      <c r="E822" s="559"/>
      <c r="F822" s="726"/>
    </row>
    <row r="823" spans="1:6" x14ac:dyDescent="0.25">
      <c r="A823" s="557"/>
      <c r="B823" s="718"/>
      <c r="C823" s="558"/>
      <c r="D823" s="559"/>
      <c r="E823" s="559"/>
      <c r="F823" s="726"/>
    </row>
    <row r="824" spans="1:6" x14ac:dyDescent="0.25">
      <c r="A824" s="557"/>
      <c r="B824" s="718"/>
      <c r="C824" s="558"/>
      <c r="D824" s="559"/>
      <c r="E824" s="559"/>
      <c r="F824" s="726"/>
    </row>
    <row r="825" spans="1:6" x14ac:dyDescent="0.25">
      <c r="A825" s="557"/>
      <c r="B825" s="718"/>
      <c r="C825" s="558"/>
      <c r="D825" s="559"/>
      <c r="E825" s="559"/>
      <c r="F825" s="726"/>
    </row>
    <row r="826" spans="1:6" x14ac:dyDescent="0.25">
      <c r="A826" s="557"/>
      <c r="B826" s="718"/>
      <c r="C826" s="558"/>
      <c r="D826" s="559"/>
      <c r="E826" s="559"/>
      <c r="F826" s="726"/>
    </row>
    <row r="827" spans="1:6" x14ac:dyDescent="0.25">
      <c r="A827" s="557"/>
      <c r="B827" s="718"/>
      <c r="C827" s="558"/>
      <c r="D827" s="559"/>
      <c r="E827" s="559"/>
      <c r="F827" s="726"/>
    </row>
    <row r="828" spans="1:6" x14ac:dyDescent="0.25">
      <c r="A828" s="557"/>
      <c r="B828" s="718"/>
      <c r="C828" s="558"/>
      <c r="D828" s="559"/>
      <c r="E828" s="559"/>
      <c r="F828" s="726"/>
    </row>
    <row r="829" spans="1:6" x14ac:dyDescent="0.25">
      <c r="A829" s="557"/>
      <c r="B829" s="718"/>
      <c r="C829" s="558"/>
      <c r="D829" s="559"/>
      <c r="E829" s="559"/>
      <c r="F829" s="726"/>
    </row>
    <row r="830" spans="1:6" x14ac:dyDescent="0.25">
      <c r="A830" s="557"/>
      <c r="B830" s="718"/>
      <c r="C830" s="558"/>
      <c r="D830" s="559"/>
      <c r="E830" s="559"/>
      <c r="F830" s="726"/>
    </row>
    <row r="831" spans="1:6" x14ac:dyDescent="0.25">
      <c r="A831" s="557"/>
      <c r="B831" s="718"/>
      <c r="C831" s="558"/>
      <c r="D831" s="559"/>
      <c r="E831" s="559"/>
      <c r="F831" s="726"/>
    </row>
    <row r="832" spans="1:6" x14ac:dyDescent="0.25">
      <c r="A832" s="557"/>
      <c r="B832" s="718"/>
      <c r="C832" s="558"/>
      <c r="D832" s="559"/>
      <c r="E832" s="559"/>
      <c r="F832" s="726"/>
    </row>
    <row r="833" spans="1:6" x14ac:dyDescent="0.25">
      <c r="A833" s="557"/>
      <c r="B833" s="718"/>
      <c r="C833" s="558"/>
      <c r="D833" s="559"/>
      <c r="E833" s="559"/>
      <c r="F833" s="726"/>
    </row>
    <row r="834" spans="1:6" x14ac:dyDescent="0.25">
      <c r="A834" s="557"/>
      <c r="B834" s="718"/>
      <c r="C834" s="558"/>
      <c r="D834" s="559"/>
      <c r="E834" s="559"/>
      <c r="F834" s="726"/>
    </row>
    <row r="835" spans="1:6" x14ac:dyDescent="0.25">
      <c r="A835" s="557"/>
      <c r="B835" s="718"/>
      <c r="C835" s="558"/>
      <c r="D835" s="559"/>
      <c r="E835" s="559"/>
      <c r="F835" s="726"/>
    </row>
    <row r="836" spans="1:6" x14ac:dyDescent="0.25">
      <c r="A836" s="557"/>
      <c r="B836" s="718"/>
      <c r="C836" s="558"/>
      <c r="D836" s="559"/>
      <c r="E836" s="559"/>
      <c r="F836" s="726"/>
    </row>
    <row r="837" spans="1:6" x14ac:dyDescent="0.25">
      <c r="A837" s="557"/>
      <c r="B837" s="718"/>
      <c r="C837" s="558"/>
      <c r="D837" s="559"/>
      <c r="E837" s="559"/>
      <c r="F837" s="726"/>
    </row>
    <row r="838" spans="1:6" x14ac:dyDescent="0.25">
      <c r="A838" s="557"/>
      <c r="B838" s="718"/>
      <c r="C838" s="558"/>
      <c r="D838" s="559"/>
      <c r="E838" s="559"/>
      <c r="F838" s="726"/>
    </row>
    <row r="839" spans="1:6" x14ac:dyDescent="0.25">
      <c r="A839" s="557"/>
      <c r="B839" s="718"/>
      <c r="C839" s="558"/>
      <c r="D839" s="559"/>
      <c r="E839" s="559"/>
      <c r="F839" s="726"/>
    </row>
    <row r="840" spans="1:6" x14ac:dyDescent="0.25">
      <c r="A840" s="557"/>
      <c r="B840" s="718"/>
      <c r="C840" s="558"/>
      <c r="D840" s="559"/>
      <c r="E840" s="559"/>
      <c r="F840" s="726"/>
    </row>
    <row r="841" spans="1:6" x14ac:dyDescent="0.25">
      <c r="A841" s="557"/>
      <c r="B841" s="718"/>
      <c r="C841" s="558"/>
      <c r="D841" s="559"/>
      <c r="E841" s="559"/>
      <c r="F841" s="726"/>
    </row>
    <row r="842" spans="1:6" x14ac:dyDescent="0.25">
      <c r="A842" s="557"/>
      <c r="B842" s="718"/>
      <c r="C842" s="558"/>
      <c r="D842" s="559"/>
      <c r="E842" s="559"/>
      <c r="F842" s="726"/>
    </row>
    <row r="843" spans="1:6" x14ac:dyDescent="0.25">
      <c r="A843" s="557"/>
      <c r="B843" s="718"/>
      <c r="C843" s="558"/>
      <c r="D843" s="559"/>
      <c r="E843" s="559"/>
      <c r="F843" s="726"/>
    </row>
    <row r="844" spans="1:6" x14ac:dyDescent="0.25">
      <c r="A844" s="557"/>
      <c r="B844" s="718"/>
      <c r="C844" s="558"/>
      <c r="D844" s="559"/>
      <c r="E844" s="559"/>
      <c r="F844" s="726"/>
    </row>
    <row r="845" spans="1:6" x14ac:dyDescent="0.25">
      <c r="A845" s="557"/>
      <c r="B845" s="718"/>
      <c r="C845" s="558"/>
      <c r="D845" s="559"/>
      <c r="E845" s="559"/>
      <c r="F845" s="726"/>
    </row>
    <row r="846" spans="1:6" x14ac:dyDescent="0.25">
      <c r="A846" s="557"/>
      <c r="B846" s="718"/>
      <c r="C846" s="558"/>
      <c r="D846" s="559"/>
      <c r="E846" s="559"/>
      <c r="F846" s="726"/>
    </row>
    <row r="847" spans="1:6" x14ac:dyDescent="0.25">
      <c r="A847" s="557"/>
      <c r="B847" s="718"/>
      <c r="C847" s="558"/>
      <c r="D847" s="559"/>
      <c r="E847" s="559"/>
      <c r="F847" s="726"/>
    </row>
    <row r="848" spans="1:6" x14ac:dyDescent="0.25">
      <c r="A848" s="557"/>
      <c r="B848" s="718"/>
      <c r="C848" s="558"/>
      <c r="D848" s="559"/>
      <c r="E848" s="559"/>
      <c r="F848" s="726"/>
    </row>
    <row r="849" spans="1:6" x14ac:dyDescent="0.25">
      <c r="A849" s="557"/>
      <c r="B849" s="718"/>
      <c r="C849" s="558"/>
      <c r="D849" s="559"/>
      <c r="E849" s="559"/>
      <c r="F849" s="726"/>
    </row>
    <row r="850" spans="1:6" x14ac:dyDescent="0.25">
      <c r="A850" s="557"/>
      <c r="B850" s="718"/>
      <c r="C850" s="558"/>
      <c r="D850" s="559"/>
      <c r="E850" s="559"/>
      <c r="F850" s="726"/>
    </row>
    <row r="851" spans="1:6" x14ac:dyDescent="0.25">
      <c r="A851" s="557"/>
      <c r="B851" s="718"/>
      <c r="C851" s="558"/>
      <c r="D851" s="559"/>
      <c r="E851" s="559"/>
      <c r="F851" s="726"/>
    </row>
    <row r="852" spans="1:6" x14ac:dyDescent="0.25">
      <c r="A852" s="557"/>
      <c r="B852" s="718"/>
      <c r="C852" s="558"/>
      <c r="D852" s="559"/>
      <c r="E852" s="559"/>
      <c r="F852" s="726"/>
    </row>
    <row r="853" spans="1:6" x14ac:dyDescent="0.25">
      <c r="A853" s="557"/>
      <c r="B853" s="718"/>
      <c r="C853" s="558"/>
      <c r="D853" s="559"/>
      <c r="E853" s="559"/>
      <c r="F853" s="726"/>
    </row>
    <row r="854" spans="1:6" x14ac:dyDescent="0.25">
      <c r="A854" s="557"/>
      <c r="B854" s="718"/>
      <c r="C854" s="558"/>
      <c r="D854" s="559"/>
      <c r="E854" s="559"/>
      <c r="F854" s="726"/>
    </row>
    <row r="855" spans="1:6" x14ac:dyDescent="0.25">
      <c r="A855" s="557"/>
      <c r="B855" s="718"/>
      <c r="C855" s="558"/>
      <c r="D855" s="559"/>
      <c r="E855" s="559"/>
      <c r="F855" s="726"/>
    </row>
    <row r="856" spans="1:6" x14ac:dyDescent="0.25">
      <c r="A856" s="557"/>
      <c r="B856" s="718"/>
      <c r="C856" s="558"/>
      <c r="D856" s="559"/>
      <c r="E856" s="559"/>
      <c r="F856" s="726"/>
    </row>
    <row r="857" spans="1:6" x14ac:dyDescent="0.25">
      <c r="A857" s="557"/>
      <c r="B857" s="718"/>
      <c r="C857" s="558"/>
      <c r="D857" s="559"/>
      <c r="E857" s="559"/>
      <c r="F857" s="726"/>
    </row>
    <row r="858" spans="1:6" x14ac:dyDescent="0.25">
      <c r="A858" s="557"/>
      <c r="B858" s="718"/>
      <c r="C858" s="558"/>
      <c r="D858" s="559"/>
      <c r="E858" s="559"/>
      <c r="F858" s="726"/>
    </row>
    <row r="859" spans="1:6" x14ac:dyDescent="0.25">
      <c r="A859" s="557"/>
      <c r="B859" s="718"/>
      <c r="C859" s="558"/>
      <c r="D859" s="559"/>
      <c r="E859" s="559"/>
      <c r="F859" s="726"/>
    </row>
    <row r="860" spans="1:6" x14ac:dyDescent="0.25">
      <c r="A860" s="557"/>
      <c r="B860" s="718"/>
      <c r="C860" s="558"/>
      <c r="D860" s="559"/>
      <c r="E860" s="559"/>
      <c r="F860" s="726"/>
    </row>
    <row r="861" spans="1:6" x14ac:dyDescent="0.25">
      <c r="A861" s="557"/>
      <c r="B861" s="718"/>
      <c r="C861" s="558"/>
      <c r="D861" s="559"/>
      <c r="E861" s="559"/>
      <c r="F861" s="726"/>
    </row>
    <row r="862" spans="1:6" x14ac:dyDescent="0.25">
      <c r="A862" s="557"/>
      <c r="B862" s="718"/>
      <c r="C862" s="558"/>
      <c r="D862" s="559"/>
      <c r="E862" s="559"/>
      <c r="F862" s="726"/>
    </row>
    <row r="863" spans="1:6" x14ac:dyDescent="0.25">
      <c r="A863" s="557"/>
      <c r="B863" s="718"/>
      <c r="C863" s="558"/>
      <c r="D863" s="559"/>
      <c r="E863" s="559"/>
      <c r="F863" s="726"/>
    </row>
    <row r="864" spans="1:6" x14ac:dyDescent="0.25">
      <c r="A864" s="557"/>
      <c r="B864" s="718"/>
      <c r="C864" s="558"/>
      <c r="D864" s="559"/>
      <c r="E864" s="559"/>
      <c r="F864" s="726"/>
    </row>
    <row r="865" spans="1:6" x14ac:dyDescent="0.25">
      <c r="A865" s="557"/>
      <c r="B865" s="718"/>
      <c r="C865" s="558"/>
      <c r="D865" s="559"/>
      <c r="E865" s="559"/>
      <c r="F865" s="726"/>
    </row>
    <row r="866" spans="1:6" x14ac:dyDescent="0.25">
      <c r="A866" s="557"/>
      <c r="B866" s="718"/>
      <c r="C866" s="558"/>
      <c r="D866" s="559"/>
      <c r="E866" s="559"/>
      <c r="F866" s="726"/>
    </row>
    <row r="867" spans="1:6" x14ac:dyDescent="0.25">
      <c r="A867" s="557"/>
      <c r="B867" s="718"/>
      <c r="C867" s="558"/>
      <c r="D867" s="559"/>
      <c r="E867" s="559"/>
      <c r="F867" s="726"/>
    </row>
    <row r="868" spans="1:6" x14ac:dyDescent="0.25">
      <c r="A868" s="557"/>
      <c r="B868" s="718"/>
      <c r="C868" s="558"/>
      <c r="D868" s="559"/>
      <c r="E868" s="559"/>
      <c r="F868" s="726"/>
    </row>
    <row r="869" spans="1:6" x14ac:dyDescent="0.25">
      <c r="A869" s="557"/>
      <c r="B869" s="718"/>
      <c r="C869" s="558"/>
      <c r="D869" s="559"/>
      <c r="E869" s="559"/>
      <c r="F869" s="726"/>
    </row>
    <row r="870" spans="1:6" x14ac:dyDescent="0.25">
      <c r="A870" s="557"/>
      <c r="B870" s="718"/>
      <c r="C870" s="558"/>
      <c r="D870" s="559"/>
      <c r="E870" s="559"/>
      <c r="F870" s="726"/>
    </row>
    <row r="871" spans="1:6" x14ac:dyDescent="0.25">
      <c r="A871" s="557"/>
      <c r="B871" s="718"/>
      <c r="C871" s="558"/>
      <c r="D871" s="559"/>
      <c r="E871" s="559"/>
      <c r="F871" s="726"/>
    </row>
    <row r="872" spans="1:6" x14ac:dyDescent="0.25">
      <c r="A872" s="557"/>
      <c r="B872" s="718"/>
      <c r="C872" s="558"/>
      <c r="D872" s="559"/>
      <c r="E872" s="559"/>
      <c r="F872" s="726"/>
    </row>
    <row r="873" spans="1:6" x14ac:dyDescent="0.25">
      <c r="A873" s="557"/>
      <c r="B873" s="718"/>
      <c r="C873" s="558"/>
      <c r="D873" s="559"/>
      <c r="E873" s="559"/>
      <c r="F873" s="726"/>
    </row>
    <row r="874" spans="1:6" x14ac:dyDescent="0.25">
      <c r="A874" s="557"/>
      <c r="B874" s="718"/>
      <c r="C874" s="558"/>
      <c r="D874" s="559"/>
      <c r="E874" s="559"/>
      <c r="F874" s="726"/>
    </row>
    <row r="875" spans="1:6" x14ac:dyDescent="0.25">
      <c r="A875" s="557"/>
      <c r="B875" s="718"/>
      <c r="C875" s="558"/>
      <c r="D875" s="559"/>
      <c r="E875" s="559"/>
      <c r="F875" s="726"/>
    </row>
    <row r="876" spans="1:6" x14ac:dyDescent="0.25">
      <c r="A876" s="557"/>
      <c r="B876" s="718"/>
      <c r="C876" s="558"/>
      <c r="D876" s="559"/>
      <c r="E876" s="559"/>
      <c r="F876" s="726"/>
    </row>
    <row r="877" spans="1:6" x14ac:dyDescent="0.25">
      <c r="A877" s="557"/>
      <c r="B877" s="718"/>
      <c r="C877" s="558"/>
      <c r="D877" s="559"/>
      <c r="E877" s="559"/>
      <c r="F877" s="726"/>
    </row>
    <row r="878" spans="1:6" x14ac:dyDescent="0.25">
      <c r="A878" s="557"/>
      <c r="B878" s="718"/>
      <c r="C878" s="558"/>
      <c r="D878" s="559"/>
      <c r="E878" s="559"/>
      <c r="F878" s="726"/>
    </row>
    <row r="879" spans="1:6" x14ac:dyDescent="0.25">
      <c r="A879" s="557"/>
      <c r="B879" s="718"/>
      <c r="C879" s="558"/>
      <c r="D879" s="559"/>
      <c r="E879" s="559"/>
      <c r="F879" s="726"/>
    </row>
    <row r="880" spans="1:6" x14ac:dyDescent="0.25">
      <c r="A880" s="557"/>
      <c r="B880" s="718"/>
      <c r="C880" s="558"/>
      <c r="D880" s="559"/>
      <c r="E880" s="559"/>
      <c r="F880" s="726"/>
    </row>
    <row r="881" spans="1:6" x14ac:dyDescent="0.25">
      <c r="A881" s="557"/>
      <c r="B881" s="718"/>
      <c r="C881" s="558"/>
      <c r="D881" s="559"/>
      <c r="E881" s="559"/>
      <c r="F881" s="726"/>
    </row>
    <row r="882" spans="1:6" x14ac:dyDescent="0.25">
      <c r="A882" s="557"/>
      <c r="B882" s="718"/>
      <c r="C882" s="558"/>
      <c r="D882" s="559"/>
      <c r="E882" s="559"/>
      <c r="F882" s="726"/>
    </row>
    <row r="883" spans="1:6" x14ac:dyDescent="0.25">
      <c r="A883" s="557"/>
      <c r="B883" s="718"/>
      <c r="C883" s="558"/>
      <c r="D883" s="559"/>
      <c r="E883" s="559"/>
      <c r="F883" s="726"/>
    </row>
    <row r="884" spans="1:6" x14ac:dyDescent="0.25">
      <c r="A884" s="557"/>
      <c r="B884" s="718"/>
      <c r="C884" s="558"/>
      <c r="D884" s="559"/>
      <c r="E884" s="559"/>
      <c r="F884" s="726"/>
    </row>
    <row r="885" spans="1:6" x14ac:dyDescent="0.25">
      <c r="A885" s="557"/>
      <c r="B885" s="718"/>
      <c r="C885" s="558"/>
      <c r="D885" s="559"/>
      <c r="E885" s="559"/>
      <c r="F885" s="726"/>
    </row>
    <row r="886" spans="1:6" x14ac:dyDescent="0.25">
      <c r="A886" s="557"/>
      <c r="B886" s="718"/>
      <c r="C886" s="558"/>
      <c r="D886" s="559"/>
      <c r="E886" s="559"/>
      <c r="F886" s="726"/>
    </row>
    <row r="887" spans="1:6" x14ac:dyDescent="0.25">
      <c r="A887" s="557"/>
      <c r="B887" s="718"/>
      <c r="C887" s="558"/>
      <c r="D887" s="559"/>
      <c r="E887" s="559"/>
      <c r="F887" s="726"/>
    </row>
    <row r="888" spans="1:6" x14ac:dyDescent="0.25">
      <c r="A888" s="557"/>
      <c r="B888" s="718"/>
      <c r="C888" s="558"/>
      <c r="D888" s="559"/>
      <c r="E888" s="559"/>
      <c r="F888" s="726"/>
    </row>
    <row r="889" spans="1:6" x14ac:dyDescent="0.25">
      <c r="A889" s="557"/>
      <c r="B889" s="718"/>
      <c r="C889" s="558"/>
      <c r="D889" s="559"/>
      <c r="E889" s="559"/>
      <c r="F889" s="726"/>
    </row>
    <row r="890" spans="1:6" x14ac:dyDescent="0.25">
      <c r="A890" s="557"/>
      <c r="B890" s="718"/>
      <c r="C890" s="558"/>
      <c r="D890" s="559"/>
      <c r="E890" s="559"/>
      <c r="F890" s="726"/>
    </row>
    <row r="891" spans="1:6" x14ac:dyDescent="0.25">
      <c r="A891" s="557"/>
      <c r="B891" s="718"/>
      <c r="C891" s="558"/>
      <c r="D891" s="559"/>
      <c r="E891" s="559"/>
      <c r="F891" s="726"/>
    </row>
    <row r="892" spans="1:6" x14ac:dyDescent="0.25">
      <c r="A892" s="557"/>
      <c r="B892" s="718"/>
      <c r="C892" s="558"/>
      <c r="D892" s="559"/>
      <c r="E892" s="559"/>
      <c r="F892" s="726"/>
    </row>
    <row r="893" spans="1:6" x14ac:dyDescent="0.25">
      <c r="A893" s="557"/>
      <c r="B893" s="718"/>
      <c r="C893" s="558"/>
      <c r="D893" s="559"/>
      <c r="E893" s="559"/>
      <c r="F893" s="726"/>
    </row>
    <row r="894" spans="1:6" x14ac:dyDescent="0.25">
      <c r="A894" s="557"/>
      <c r="B894" s="718"/>
      <c r="C894" s="558"/>
      <c r="D894" s="559"/>
      <c r="E894" s="559"/>
      <c r="F894" s="726"/>
    </row>
    <row r="895" spans="1:6" x14ac:dyDescent="0.25">
      <c r="A895" s="557"/>
      <c r="B895" s="718"/>
      <c r="C895" s="558"/>
      <c r="D895" s="559"/>
      <c r="E895" s="559"/>
      <c r="F895" s="726"/>
    </row>
    <row r="896" spans="1:6" x14ac:dyDescent="0.25">
      <c r="A896" s="557"/>
      <c r="B896" s="718"/>
      <c r="C896" s="558"/>
      <c r="D896" s="559"/>
      <c r="E896" s="559"/>
      <c r="F896" s="726"/>
    </row>
    <row r="897" spans="1:6" x14ac:dyDescent="0.25">
      <c r="A897" s="557"/>
      <c r="B897" s="718"/>
      <c r="C897" s="558"/>
      <c r="D897" s="559"/>
      <c r="E897" s="559"/>
      <c r="F897" s="726"/>
    </row>
    <row r="898" spans="1:6" x14ac:dyDescent="0.25">
      <c r="A898" s="557"/>
      <c r="B898" s="718"/>
      <c r="C898" s="558"/>
      <c r="D898" s="559"/>
      <c r="E898" s="559"/>
      <c r="F898" s="726"/>
    </row>
    <row r="899" spans="1:6" x14ac:dyDescent="0.25">
      <c r="A899" s="557"/>
      <c r="B899" s="718"/>
      <c r="C899" s="558"/>
      <c r="D899" s="559"/>
      <c r="E899" s="559"/>
      <c r="F899" s="726"/>
    </row>
    <row r="900" spans="1:6" x14ac:dyDescent="0.25">
      <c r="A900" s="557"/>
      <c r="B900" s="718"/>
      <c r="C900" s="558"/>
      <c r="D900" s="559"/>
      <c r="E900" s="559"/>
      <c r="F900" s="726"/>
    </row>
    <row r="901" spans="1:6" x14ac:dyDescent="0.25">
      <c r="A901" s="557"/>
      <c r="B901" s="718"/>
      <c r="C901" s="558"/>
      <c r="D901" s="559"/>
      <c r="E901" s="559"/>
      <c r="F901" s="726"/>
    </row>
    <row r="902" spans="1:6" x14ac:dyDescent="0.25">
      <c r="A902" s="557"/>
      <c r="B902" s="718"/>
      <c r="C902" s="558"/>
      <c r="D902" s="559"/>
      <c r="E902" s="559"/>
      <c r="F902" s="726"/>
    </row>
    <row r="903" spans="1:6" x14ac:dyDescent="0.25">
      <c r="A903" s="557"/>
      <c r="B903" s="718"/>
      <c r="C903" s="558"/>
      <c r="D903" s="559"/>
      <c r="E903" s="559"/>
      <c r="F903" s="726"/>
    </row>
    <row r="904" spans="1:6" x14ac:dyDescent="0.25">
      <c r="A904" s="557"/>
      <c r="B904" s="718"/>
      <c r="C904" s="558"/>
      <c r="D904" s="559"/>
      <c r="E904" s="559"/>
      <c r="F904" s="726"/>
    </row>
    <row r="905" spans="1:6" x14ac:dyDescent="0.25">
      <c r="A905" s="557"/>
      <c r="B905" s="718"/>
      <c r="C905" s="558"/>
      <c r="D905" s="559"/>
      <c r="E905" s="559"/>
      <c r="F905" s="726"/>
    </row>
    <row r="906" spans="1:6" x14ac:dyDescent="0.25">
      <c r="A906" s="557"/>
      <c r="B906" s="718"/>
      <c r="C906" s="558"/>
      <c r="D906" s="559"/>
      <c r="E906" s="559"/>
      <c r="F906" s="726"/>
    </row>
    <row r="907" spans="1:6" x14ac:dyDescent="0.25">
      <c r="A907" s="557"/>
      <c r="B907" s="718"/>
      <c r="C907" s="558"/>
      <c r="D907" s="559"/>
      <c r="E907" s="559"/>
      <c r="F907" s="726"/>
    </row>
    <row r="908" spans="1:6" x14ac:dyDescent="0.25">
      <c r="A908" s="557"/>
      <c r="B908" s="718"/>
      <c r="C908" s="558"/>
      <c r="D908" s="559"/>
      <c r="E908" s="559"/>
      <c r="F908" s="726"/>
    </row>
    <row r="909" spans="1:6" x14ac:dyDescent="0.25">
      <c r="A909" s="557"/>
      <c r="B909" s="718"/>
      <c r="C909" s="558"/>
      <c r="D909" s="559"/>
      <c r="E909" s="559"/>
      <c r="F909" s="726"/>
    </row>
    <row r="910" spans="1:6" x14ac:dyDescent="0.25">
      <c r="A910" s="557"/>
      <c r="B910" s="718"/>
      <c r="C910" s="558"/>
      <c r="D910" s="559"/>
      <c r="E910" s="559"/>
      <c r="F910" s="726"/>
    </row>
    <row r="911" spans="1:6" x14ac:dyDescent="0.25">
      <c r="A911" s="557"/>
      <c r="B911" s="718"/>
      <c r="C911" s="558"/>
      <c r="D911" s="559"/>
      <c r="E911" s="559"/>
      <c r="F911" s="726"/>
    </row>
    <row r="912" spans="1:6" x14ac:dyDescent="0.25">
      <c r="A912" s="557"/>
      <c r="B912" s="718"/>
      <c r="C912" s="558"/>
      <c r="D912" s="559"/>
      <c r="E912" s="559"/>
      <c r="F912" s="726"/>
    </row>
    <row r="913" spans="1:6" x14ac:dyDescent="0.25">
      <c r="A913" s="557"/>
      <c r="B913" s="718"/>
      <c r="C913" s="558"/>
      <c r="D913" s="559"/>
      <c r="E913" s="559"/>
      <c r="F913" s="726"/>
    </row>
    <row r="914" spans="1:6" x14ac:dyDescent="0.25">
      <c r="A914" s="557"/>
      <c r="B914" s="718"/>
      <c r="C914" s="558"/>
      <c r="D914" s="559"/>
      <c r="E914" s="559"/>
      <c r="F914" s="726"/>
    </row>
    <row r="915" spans="1:6" x14ac:dyDescent="0.25">
      <c r="A915" s="557"/>
      <c r="B915" s="718"/>
      <c r="C915" s="558"/>
      <c r="D915" s="559"/>
      <c r="E915" s="559"/>
      <c r="F915" s="726"/>
    </row>
    <row r="916" spans="1:6" x14ac:dyDescent="0.25">
      <c r="A916" s="557"/>
      <c r="B916" s="718"/>
      <c r="C916" s="558"/>
      <c r="D916" s="559"/>
      <c r="E916" s="559"/>
      <c r="F916" s="726"/>
    </row>
    <row r="917" spans="1:6" x14ac:dyDescent="0.25">
      <c r="A917" s="557"/>
      <c r="B917" s="718"/>
      <c r="C917" s="558"/>
      <c r="D917" s="559"/>
      <c r="E917" s="559"/>
      <c r="F917" s="726"/>
    </row>
    <row r="918" spans="1:6" x14ac:dyDescent="0.25">
      <c r="A918" s="557"/>
      <c r="B918" s="718"/>
      <c r="C918" s="558"/>
      <c r="D918" s="559"/>
      <c r="E918" s="559"/>
      <c r="F918" s="726"/>
    </row>
    <row r="919" spans="1:6" x14ac:dyDescent="0.25">
      <c r="A919" s="557"/>
      <c r="B919" s="718"/>
      <c r="C919" s="558"/>
      <c r="D919" s="559"/>
      <c r="E919" s="559"/>
      <c r="F919" s="726"/>
    </row>
    <row r="920" spans="1:6" x14ac:dyDescent="0.25">
      <c r="A920" s="557"/>
      <c r="B920" s="718"/>
      <c r="C920" s="558"/>
      <c r="D920" s="559"/>
      <c r="E920" s="559"/>
      <c r="F920" s="726"/>
    </row>
    <row r="921" spans="1:6" x14ac:dyDescent="0.25">
      <c r="A921" s="557"/>
      <c r="B921" s="718"/>
      <c r="C921" s="558"/>
      <c r="D921" s="559"/>
      <c r="E921" s="559"/>
      <c r="F921" s="726"/>
    </row>
    <row r="922" spans="1:6" x14ac:dyDescent="0.25">
      <c r="A922" s="557"/>
      <c r="B922" s="718"/>
      <c r="C922" s="558"/>
      <c r="D922" s="559"/>
      <c r="E922" s="559"/>
      <c r="F922" s="726"/>
    </row>
    <row r="923" spans="1:6" x14ac:dyDescent="0.25">
      <c r="A923" s="557"/>
      <c r="B923" s="718"/>
      <c r="C923" s="558"/>
      <c r="D923" s="559"/>
      <c r="E923" s="559"/>
      <c r="F923" s="726"/>
    </row>
    <row r="924" spans="1:6" x14ac:dyDescent="0.25">
      <c r="A924" s="557"/>
      <c r="B924" s="718"/>
      <c r="C924" s="558"/>
      <c r="D924" s="559"/>
      <c r="E924" s="559"/>
      <c r="F924" s="726"/>
    </row>
    <row r="925" spans="1:6" x14ac:dyDescent="0.25">
      <c r="A925" s="557"/>
      <c r="B925" s="718"/>
      <c r="C925" s="558"/>
      <c r="D925" s="559"/>
      <c r="E925" s="559"/>
      <c r="F925" s="726"/>
    </row>
    <row r="926" spans="1:6" x14ac:dyDescent="0.25">
      <c r="A926" s="557"/>
      <c r="B926" s="718"/>
      <c r="C926" s="558"/>
      <c r="D926" s="559"/>
      <c r="E926" s="559"/>
      <c r="F926" s="726"/>
    </row>
    <row r="927" spans="1:6" x14ac:dyDescent="0.25">
      <c r="A927" s="557"/>
      <c r="B927" s="718"/>
      <c r="C927" s="558"/>
      <c r="D927" s="559"/>
      <c r="E927" s="559"/>
      <c r="F927" s="726"/>
    </row>
    <row r="928" spans="1:6" x14ac:dyDescent="0.25">
      <c r="A928" s="557"/>
      <c r="B928" s="718"/>
      <c r="C928" s="558"/>
      <c r="D928" s="559"/>
      <c r="E928" s="559"/>
      <c r="F928" s="726"/>
    </row>
    <row r="929" spans="1:6" x14ac:dyDescent="0.25">
      <c r="A929" s="557"/>
      <c r="B929" s="718"/>
      <c r="C929" s="558"/>
      <c r="D929" s="559"/>
      <c r="E929" s="559"/>
      <c r="F929" s="726"/>
    </row>
    <row r="930" spans="1:6" x14ac:dyDescent="0.25">
      <c r="A930" s="557"/>
      <c r="B930" s="718"/>
      <c r="C930" s="558"/>
      <c r="D930" s="559"/>
      <c r="E930" s="559"/>
      <c r="F930" s="726"/>
    </row>
    <row r="931" spans="1:6" x14ac:dyDescent="0.25">
      <c r="A931" s="557"/>
      <c r="B931" s="718"/>
      <c r="C931" s="558"/>
      <c r="D931" s="559"/>
      <c r="E931" s="559"/>
      <c r="F931" s="726"/>
    </row>
    <row r="932" spans="1:6" x14ac:dyDescent="0.25">
      <c r="A932" s="557"/>
      <c r="B932" s="718"/>
      <c r="C932" s="558"/>
      <c r="D932" s="559"/>
      <c r="E932" s="559"/>
      <c r="F932" s="726"/>
    </row>
    <row r="933" spans="1:6" x14ac:dyDescent="0.25">
      <c r="A933" s="557"/>
      <c r="B933" s="718"/>
      <c r="C933" s="558"/>
      <c r="D933" s="559"/>
      <c r="E933" s="559"/>
      <c r="F933" s="726"/>
    </row>
    <row r="934" spans="1:6" x14ac:dyDescent="0.25">
      <c r="A934" s="557"/>
      <c r="B934" s="718"/>
      <c r="C934" s="558"/>
      <c r="D934" s="559"/>
      <c r="E934" s="559"/>
      <c r="F934" s="726"/>
    </row>
    <row r="935" spans="1:6" x14ac:dyDescent="0.25">
      <c r="A935" s="557"/>
      <c r="B935" s="718"/>
      <c r="C935" s="558"/>
      <c r="D935" s="559"/>
      <c r="E935" s="559"/>
      <c r="F935" s="726"/>
    </row>
    <row r="936" spans="1:6" x14ac:dyDescent="0.25">
      <c r="A936" s="557"/>
      <c r="B936" s="718"/>
      <c r="C936" s="558"/>
      <c r="D936" s="559"/>
      <c r="E936" s="559"/>
      <c r="F936" s="726"/>
    </row>
    <row r="937" spans="1:6" x14ac:dyDescent="0.25">
      <c r="A937" s="557"/>
      <c r="B937" s="718"/>
      <c r="C937" s="558"/>
      <c r="D937" s="559"/>
      <c r="E937" s="559"/>
      <c r="F937" s="726"/>
    </row>
    <row r="938" spans="1:6" x14ac:dyDescent="0.25">
      <c r="A938" s="557"/>
      <c r="B938" s="718"/>
      <c r="C938" s="558"/>
      <c r="D938" s="559"/>
      <c r="E938" s="559"/>
      <c r="F938" s="726"/>
    </row>
    <row r="939" spans="1:6" x14ac:dyDescent="0.25">
      <c r="A939" s="557"/>
      <c r="B939" s="718"/>
      <c r="C939" s="558"/>
      <c r="D939" s="559"/>
      <c r="E939" s="559"/>
      <c r="F939" s="726"/>
    </row>
    <row r="940" spans="1:6" x14ac:dyDescent="0.25">
      <c r="A940" s="557"/>
      <c r="B940" s="718"/>
      <c r="C940" s="558"/>
      <c r="D940" s="559"/>
      <c r="E940" s="559"/>
      <c r="F940" s="726"/>
    </row>
    <row r="941" spans="1:6" x14ac:dyDescent="0.25">
      <c r="A941" s="557"/>
      <c r="B941" s="718"/>
      <c r="C941" s="558"/>
      <c r="D941" s="559"/>
      <c r="E941" s="559"/>
      <c r="F941" s="726"/>
    </row>
    <row r="942" spans="1:6" x14ac:dyDescent="0.25">
      <c r="A942" s="557"/>
      <c r="B942" s="718"/>
      <c r="C942" s="558"/>
      <c r="D942" s="559"/>
      <c r="E942" s="559"/>
      <c r="F942" s="726"/>
    </row>
    <row r="943" spans="1:6" x14ac:dyDescent="0.25">
      <c r="A943" s="557"/>
      <c r="B943" s="718"/>
      <c r="C943" s="558"/>
      <c r="D943" s="559"/>
      <c r="E943" s="559"/>
      <c r="F943" s="726"/>
    </row>
    <row r="944" spans="1:6" x14ac:dyDescent="0.25">
      <c r="A944" s="557"/>
      <c r="B944" s="718"/>
      <c r="C944" s="558"/>
      <c r="D944" s="559"/>
      <c r="E944" s="559"/>
      <c r="F944" s="726"/>
    </row>
    <row r="945" spans="1:6" x14ac:dyDescent="0.25">
      <c r="A945" s="557"/>
      <c r="B945" s="718"/>
      <c r="C945" s="558"/>
      <c r="D945" s="559"/>
      <c r="E945" s="559"/>
      <c r="F945" s="726"/>
    </row>
    <row r="946" spans="1:6" x14ac:dyDescent="0.25">
      <c r="A946" s="557"/>
      <c r="B946" s="718"/>
      <c r="C946" s="558"/>
      <c r="D946" s="559"/>
      <c r="E946" s="559"/>
      <c r="F946" s="726"/>
    </row>
    <row r="947" spans="1:6" x14ac:dyDescent="0.25">
      <c r="A947" s="557"/>
      <c r="B947" s="718"/>
      <c r="C947" s="558"/>
      <c r="D947" s="559"/>
      <c r="E947" s="559"/>
      <c r="F947" s="726"/>
    </row>
    <row r="948" spans="1:6" x14ac:dyDescent="0.25">
      <c r="A948" s="557"/>
      <c r="B948" s="718"/>
      <c r="C948" s="558"/>
      <c r="D948" s="559"/>
      <c r="E948" s="559"/>
      <c r="F948" s="726"/>
    </row>
    <row r="949" spans="1:6" x14ac:dyDescent="0.25">
      <c r="A949" s="557"/>
      <c r="B949" s="718"/>
      <c r="C949" s="558"/>
      <c r="D949" s="559"/>
      <c r="E949" s="559"/>
      <c r="F949" s="726"/>
    </row>
    <row r="950" spans="1:6" x14ac:dyDescent="0.25">
      <c r="A950" s="557"/>
      <c r="B950" s="718"/>
      <c r="C950" s="558"/>
      <c r="D950" s="559"/>
      <c r="E950" s="559"/>
      <c r="F950" s="726"/>
    </row>
    <row r="951" spans="1:6" x14ac:dyDescent="0.25">
      <c r="A951" s="557"/>
      <c r="B951" s="718"/>
      <c r="C951" s="558"/>
      <c r="D951" s="559"/>
      <c r="E951" s="559"/>
      <c r="F951" s="726"/>
    </row>
    <row r="952" spans="1:6" x14ac:dyDescent="0.25">
      <c r="A952" s="557"/>
      <c r="B952" s="718"/>
      <c r="C952" s="558"/>
      <c r="D952" s="559"/>
      <c r="E952" s="559"/>
      <c r="F952" s="726"/>
    </row>
    <row r="953" spans="1:6" x14ac:dyDescent="0.25">
      <c r="A953" s="557"/>
      <c r="B953" s="718"/>
      <c r="C953" s="558"/>
      <c r="D953" s="559"/>
      <c r="E953" s="559"/>
      <c r="F953" s="726"/>
    </row>
    <row r="954" spans="1:6" x14ac:dyDescent="0.25">
      <c r="A954" s="557"/>
      <c r="B954" s="718"/>
      <c r="C954" s="558"/>
      <c r="D954" s="559"/>
      <c r="E954" s="559"/>
      <c r="F954" s="726"/>
    </row>
    <row r="955" spans="1:6" x14ac:dyDescent="0.25">
      <c r="A955" s="557"/>
      <c r="B955" s="718"/>
      <c r="C955" s="558"/>
      <c r="D955" s="559"/>
      <c r="E955" s="559"/>
      <c r="F955" s="726"/>
    </row>
    <row r="956" spans="1:6" x14ac:dyDescent="0.25">
      <c r="A956" s="557"/>
      <c r="B956" s="718"/>
      <c r="C956" s="558"/>
      <c r="D956" s="559"/>
      <c r="E956" s="559"/>
      <c r="F956" s="726"/>
    </row>
    <row r="957" spans="1:6" x14ac:dyDescent="0.25">
      <c r="A957" s="557"/>
      <c r="B957" s="718"/>
      <c r="C957" s="558"/>
      <c r="D957" s="559"/>
      <c r="E957" s="559"/>
      <c r="F957" s="726"/>
    </row>
    <row r="958" spans="1:6" x14ac:dyDescent="0.25">
      <c r="A958" s="557"/>
      <c r="B958" s="718"/>
      <c r="C958" s="558"/>
      <c r="D958" s="559"/>
      <c r="E958" s="559"/>
      <c r="F958" s="726"/>
    </row>
    <row r="959" spans="1:6" x14ac:dyDescent="0.25">
      <c r="A959" s="557"/>
      <c r="B959" s="718"/>
      <c r="C959" s="558"/>
      <c r="D959" s="559"/>
      <c r="E959" s="559"/>
      <c r="F959" s="726"/>
    </row>
    <row r="960" spans="1:6" x14ac:dyDescent="0.25">
      <c r="A960" s="557"/>
      <c r="B960" s="718"/>
      <c r="C960" s="558"/>
      <c r="D960" s="559"/>
      <c r="E960" s="559"/>
      <c r="F960" s="726"/>
    </row>
    <row r="961" spans="1:6" x14ac:dyDescent="0.25">
      <c r="A961" s="557"/>
      <c r="B961" s="718"/>
      <c r="C961" s="558"/>
      <c r="D961" s="559"/>
      <c r="E961" s="559"/>
      <c r="F961" s="726"/>
    </row>
    <row r="962" spans="1:6" x14ac:dyDescent="0.25">
      <c r="A962" s="557"/>
      <c r="B962" s="718"/>
      <c r="C962" s="558"/>
      <c r="D962" s="559"/>
      <c r="E962" s="559"/>
      <c r="F962" s="726"/>
    </row>
    <row r="963" spans="1:6" x14ac:dyDescent="0.25">
      <c r="A963" s="557"/>
      <c r="B963" s="718"/>
      <c r="C963" s="558"/>
      <c r="D963" s="559"/>
      <c r="E963" s="559"/>
      <c r="F963" s="726"/>
    </row>
    <row r="964" spans="1:6" x14ac:dyDescent="0.25">
      <c r="A964" s="557"/>
      <c r="B964" s="718"/>
      <c r="C964" s="558"/>
      <c r="D964" s="559"/>
      <c r="E964" s="559"/>
      <c r="F964" s="726"/>
    </row>
    <row r="965" spans="1:6" x14ac:dyDescent="0.25">
      <c r="A965" s="557"/>
      <c r="B965" s="718"/>
      <c r="C965" s="558"/>
      <c r="D965" s="559"/>
      <c r="E965" s="559"/>
      <c r="F965" s="726"/>
    </row>
    <row r="966" spans="1:6" x14ac:dyDescent="0.25">
      <c r="A966" s="557"/>
      <c r="B966" s="718"/>
      <c r="C966" s="558"/>
      <c r="D966" s="559"/>
      <c r="E966" s="559"/>
      <c r="F966" s="726"/>
    </row>
    <row r="967" spans="1:6" x14ac:dyDescent="0.25">
      <c r="A967" s="557"/>
      <c r="B967" s="718"/>
      <c r="C967" s="558"/>
      <c r="D967" s="559"/>
      <c r="E967" s="559"/>
      <c r="F967" s="726"/>
    </row>
    <row r="968" spans="1:6" x14ac:dyDescent="0.25">
      <c r="A968" s="557"/>
      <c r="B968" s="718"/>
      <c r="C968" s="558"/>
      <c r="D968" s="559"/>
      <c r="E968" s="559"/>
      <c r="F968" s="726"/>
    </row>
    <row r="969" spans="1:6" x14ac:dyDescent="0.25">
      <c r="A969" s="557"/>
      <c r="B969" s="718"/>
      <c r="C969" s="558"/>
      <c r="D969" s="559"/>
      <c r="E969" s="559"/>
      <c r="F969" s="726"/>
    </row>
    <row r="970" spans="1:6" x14ac:dyDescent="0.25">
      <c r="A970" s="557"/>
      <c r="B970" s="718"/>
      <c r="C970" s="558"/>
      <c r="D970" s="559"/>
      <c r="E970" s="559"/>
      <c r="F970" s="726"/>
    </row>
    <row r="971" spans="1:6" x14ac:dyDescent="0.25">
      <c r="A971" s="557"/>
      <c r="B971" s="718"/>
      <c r="C971" s="558"/>
      <c r="D971" s="559"/>
      <c r="E971" s="559"/>
      <c r="F971" s="726"/>
    </row>
    <row r="972" spans="1:6" x14ac:dyDescent="0.25">
      <c r="A972" s="557"/>
      <c r="B972" s="718"/>
      <c r="C972" s="558"/>
      <c r="D972" s="559"/>
      <c r="E972" s="559"/>
      <c r="F972" s="726"/>
    </row>
    <row r="973" spans="1:6" x14ac:dyDescent="0.25">
      <c r="A973" s="557"/>
      <c r="B973" s="718"/>
      <c r="C973" s="558"/>
      <c r="D973" s="559"/>
      <c r="E973" s="559"/>
      <c r="F973" s="726"/>
    </row>
    <row r="974" spans="1:6" x14ac:dyDescent="0.25">
      <c r="A974" s="557"/>
      <c r="B974" s="718"/>
      <c r="C974" s="558"/>
      <c r="D974" s="559"/>
      <c r="E974" s="559"/>
      <c r="F974" s="726"/>
    </row>
    <row r="975" spans="1:6" x14ac:dyDescent="0.25">
      <c r="A975" s="557"/>
      <c r="B975" s="718"/>
      <c r="C975" s="558"/>
      <c r="D975" s="559"/>
      <c r="E975" s="559"/>
      <c r="F975" s="726"/>
    </row>
    <row r="976" spans="1:6" x14ac:dyDescent="0.25">
      <c r="A976" s="557"/>
      <c r="B976" s="718"/>
      <c r="C976" s="558"/>
      <c r="D976" s="559"/>
      <c r="E976" s="559"/>
      <c r="F976" s="726"/>
    </row>
    <row r="977" spans="1:6" x14ac:dyDescent="0.25">
      <c r="A977" s="557"/>
      <c r="B977" s="718"/>
      <c r="C977" s="558"/>
      <c r="D977" s="559"/>
      <c r="E977" s="559"/>
      <c r="F977" s="726"/>
    </row>
    <row r="978" spans="1:6" x14ac:dyDescent="0.25">
      <c r="A978" s="557"/>
      <c r="B978" s="718"/>
      <c r="C978" s="558"/>
      <c r="D978" s="559"/>
      <c r="E978" s="559"/>
      <c r="F978" s="726"/>
    </row>
    <row r="979" spans="1:6" x14ac:dyDescent="0.25">
      <c r="A979" s="557"/>
      <c r="B979" s="718"/>
      <c r="C979" s="558"/>
      <c r="D979" s="559"/>
      <c r="E979" s="559"/>
      <c r="F979" s="726"/>
    </row>
    <row r="980" spans="1:6" x14ac:dyDescent="0.25">
      <c r="A980" s="557"/>
      <c r="B980" s="718"/>
      <c r="C980" s="558"/>
      <c r="D980" s="559"/>
      <c r="E980" s="559"/>
      <c r="F980" s="726"/>
    </row>
    <row r="981" spans="1:6" x14ac:dyDescent="0.25">
      <c r="A981" s="557"/>
      <c r="B981" s="718"/>
      <c r="C981" s="558"/>
      <c r="D981" s="559"/>
      <c r="E981" s="559"/>
      <c r="F981" s="726"/>
    </row>
    <row r="982" spans="1:6" x14ac:dyDescent="0.25">
      <c r="A982" s="557"/>
      <c r="B982" s="718"/>
      <c r="C982" s="558"/>
      <c r="D982" s="559"/>
      <c r="E982" s="559"/>
      <c r="F982" s="726"/>
    </row>
    <row r="983" spans="1:6" x14ac:dyDescent="0.25">
      <c r="A983" s="557"/>
      <c r="B983" s="718"/>
      <c r="C983" s="558"/>
      <c r="D983" s="559"/>
      <c r="E983" s="559"/>
      <c r="F983" s="726"/>
    </row>
    <row r="984" spans="1:6" x14ac:dyDescent="0.25">
      <c r="A984" s="557"/>
      <c r="B984" s="718"/>
      <c r="C984" s="558"/>
      <c r="D984" s="559"/>
      <c r="E984" s="559"/>
      <c r="F984" s="726"/>
    </row>
    <row r="985" spans="1:6" x14ac:dyDescent="0.25">
      <c r="A985" s="557"/>
      <c r="B985" s="718"/>
      <c r="C985" s="558"/>
      <c r="D985" s="559"/>
      <c r="E985" s="559"/>
      <c r="F985" s="726"/>
    </row>
    <row r="986" spans="1:6" x14ac:dyDescent="0.25">
      <c r="A986" s="557"/>
      <c r="B986" s="718"/>
      <c r="C986" s="558"/>
      <c r="D986" s="559"/>
      <c r="E986" s="559"/>
      <c r="F986" s="726"/>
    </row>
    <row r="987" spans="1:6" x14ac:dyDescent="0.25">
      <c r="A987" s="557"/>
      <c r="B987" s="718"/>
      <c r="C987" s="558"/>
      <c r="D987" s="559"/>
      <c r="E987" s="559"/>
      <c r="F987" s="726"/>
    </row>
    <row r="988" spans="1:6" x14ac:dyDescent="0.25">
      <c r="A988" s="557"/>
      <c r="B988" s="718"/>
      <c r="C988" s="558"/>
      <c r="D988" s="559"/>
      <c r="E988" s="559"/>
      <c r="F988" s="726"/>
    </row>
    <row r="989" spans="1:6" x14ac:dyDescent="0.25">
      <c r="A989" s="557"/>
      <c r="B989" s="718"/>
      <c r="C989" s="558"/>
      <c r="D989" s="559"/>
      <c r="E989" s="559"/>
      <c r="F989" s="726"/>
    </row>
    <row r="990" spans="1:6" x14ac:dyDescent="0.25">
      <c r="A990" s="557"/>
      <c r="B990" s="718"/>
      <c r="C990" s="558"/>
      <c r="D990" s="559"/>
      <c r="E990" s="559"/>
      <c r="F990" s="726"/>
    </row>
    <row r="991" spans="1:6" x14ac:dyDescent="0.25">
      <c r="A991" s="557"/>
      <c r="B991" s="718"/>
      <c r="C991" s="558"/>
      <c r="D991" s="559"/>
      <c r="E991" s="559"/>
      <c r="F991" s="726"/>
    </row>
    <row r="992" spans="1:6" x14ac:dyDescent="0.25">
      <c r="A992" s="557"/>
      <c r="B992" s="718"/>
      <c r="C992" s="558"/>
      <c r="D992" s="559"/>
      <c r="E992" s="559"/>
      <c r="F992" s="726"/>
    </row>
    <row r="993" spans="1:6" x14ac:dyDescent="0.25">
      <c r="A993" s="557"/>
      <c r="B993" s="718"/>
      <c r="C993" s="558"/>
      <c r="D993" s="559"/>
      <c r="E993" s="559"/>
      <c r="F993" s="726"/>
    </row>
    <row r="994" spans="1:6" x14ac:dyDescent="0.25">
      <c r="A994" s="557"/>
      <c r="B994" s="718"/>
      <c r="C994" s="558"/>
      <c r="D994" s="559"/>
      <c r="E994" s="559"/>
      <c r="F994" s="726"/>
    </row>
    <row r="995" spans="1:6" x14ac:dyDescent="0.25">
      <c r="A995" s="557"/>
      <c r="B995" s="718"/>
      <c r="C995" s="558"/>
      <c r="D995" s="559"/>
      <c r="E995" s="559"/>
      <c r="F995" s="726"/>
    </row>
    <row r="996" spans="1:6" x14ac:dyDescent="0.25">
      <c r="A996" s="557"/>
      <c r="B996" s="718"/>
      <c r="C996" s="558"/>
      <c r="D996" s="559"/>
      <c r="E996" s="559"/>
      <c r="F996" s="726"/>
    </row>
    <row r="997" spans="1:6" x14ac:dyDescent="0.25">
      <c r="A997" s="557"/>
      <c r="B997" s="718"/>
      <c r="C997" s="558"/>
      <c r="D997" s="559"/>
      <c r="E997" s="559"/>
      <c r="F997" s="726"/>
    </row>
    <row r="998" spans="1:6" x14ac:dyDescent="0.25">
      <c r="A998" s="557"/>
      <c r="B998" s="718"/>
      <c r="C998" s="558"/>
      <c r="D998" s="559"/>
      <c r="E998" s="559"/>
      <c r="F998" s="726"/>
    </row>
    <row r="999" spans="1:6" x14ac:dyDescent="0.25">
      <c r="A999" s="557"/>
      <c r="B999" s="718"/>
      <c r="C999" s="558"/>
      <c r="D999" s="559"/>
      <c r="E999" s="559"/>
      <c r="F999" s="726"/>
    </row>
    <row r="1000" spans="1:6" x14ac:dyDescent="0.25">
      <c r="A1000" s="557"/>
      <c r="B1000" s="718"/>
      <c r="C1000" s="558"/>
      <c r="D1000" s="559"/>
      <c r="E1000" s="559"/>
      <c r="F1000" s="726"/>
    </row>
    <row r="1001" spans="1:6" x14ac:dyDescent="0.25">
      <c r="A1001" s="557"/>
      <c r="B1001" s="718"/>
      <c r="C1001" s="558"/>
      <c r="D1001" s="559"/>
      <c r="E1001" s="559"/>
      <c r="F1001" s="726"/>
    </row>
    <row r="1002" spans="1:6" x14ac:dyDescent="0.25">
      <c r="A1002" s="557"/>
      <c r="B1002" s="718"/>
      <c r="C1002" s="558"/>
      <c r="D1002" s="559"/>
      <c r="E1002" s="559"/>
      <c r="F1002" s="726"/>
    </row>
    <row r="1003" spans="1:6" x14ac:dyDescent="0.25">
      <c r="A1003" s="557"/>
      <c r="B1003" s="718"/>
      <c r="C1003" s="558"/>
      <c r="D1003" s="559"/>
      <c r="E1003" s="559"/>
      <c r="F1003" s="726"/>
    </row>
    <row r="1004" spans="1:6" x14ac:dyDescent="0.25">
      <c r="A1004" s="557"/>
      <c r="B1004" s="718"/>
      <c r="C1004" s="558"/>
      <c r="D1004" s="559"/>
      <c r="E1004" s="559"/>
      <c r="F1004" s="726"/>
    </row>
    <row r="1005" spans="1:6" x14ac:dyDescent="0.25">
      <c r="A1005" s="557"/>
      <c r="B1005" s="718"/>
      <c r="C1005" s="558"/>
      <c r="D1005" s="559"/>
      <c r="E1005" s="559"/>
      <c r="F1005" s="726"/>
    </row>
    <row r="1006" spans="1:6" x14ac:dyDescent="0.25">
      <c r="A1006" s="557"/>
      <c r="B1006" s="718"/>
      <c r="C1006" s="558"/>
      <c r="D1006" s="559"/>
      <c r="E1006" s="559"/>
      <c r="F1006" s="726"/>
    </row>
    <row r="1007" spans="1:6" x14ac:dyDescent="0.25">
      <c r="A1007" s="557"/>
      <c r="B1007" s="718"/>
      <c r="C1007" s="558"/>
      <c r="D1007" s="559"/>
      <c r="E1007" s="559"/>
      <c r="F1007" s="726"/>
    </row>
    <row r="1008" spans="1:6" x14ac:dyDescent="0.25">
      <c r="A1008" s="557"/>
      <c r="B1008" s="718"/>
      <c r="C1008" s="558"/>
      <c r="D1008" s="559"/>
      <c r="E1008" s="559"/>
      <c r="F1008" s="726"/>
    </row>
    <row r="1009" spans="1:6" x14ac:dyDescent="0.25">
      <c r="A1009" s="557"/>
      <c r="B1009" s="718"/>
      <c r="C1009" s="558"/>
      <c r="D1009" s="559"/>
      <c r="E1009" s="559"/>
      <c r="F1009" s="726"/>
    </row>
    <row r="1010" spans="1:6" x14ac:dyDescent="0.25">
      <c r="A1010" s="557"/>
      <c r="B1010" s="718"/>
      <c r="C1010" s="558"/>
      <c r="D1010" s="559"/>
      <c r="E1010" s="559"/>
      <c r="F1010" s="726"/>
    </row>
    <row r="1011" spans="1:6" x14ac:dyDescent="0.25">
      <c r="A1011" s="557"/>
      <c r="B1011" s="718"/>
      <c r="C1011" s="558"/>
      <c r="D1011" s="559"/>
      <c r="E1011" s="559"/>
      <c r="F1011" s="726"/>
    </row>
    <row r="1012" spans="1:6" x14ac:dyDescent="0.25">
      <c r="A1012" s="557"/>
      <c r="B1012" s="718"/>
      <c r="C1012" s="558"/>
      <c r="D1012" s="559"/>
      <c r="E1012" s="559"/>
      <c r="F1012" s="726"/>
    </row>
    <row r="1013" spans="1:6" x14ac:dyDescent="0.25">
      <c r="A1013" s="557"/>
      <c r="B1013" s="718"/>
      <c r="C1013" s="558"/>
      <c r="D1013" s="559"/>
      <c r="E1013" s="559"/>
      <c r="F1013" s="726"/>
    </row>
    <row r="1014" spans="1:6" x14ac:dyDescent="0.25">
      <c r="A1014" s="557"/>
      <c r="B1014" s="718"/>
      <c r="C1014" s="558"/>
      <c r="D1014" s="559"/>
      <c r="E1014" s="559"/>
      <c r="F1014" s="726"/>
    </row>
    <row r="1015" spans="1:6" x14ac:dyDescent="0.25">
      <c r="A1015" s="557"/>
      <c r="B1015" s="718"/>
      <c r="C1015" s="558"/>
      <c r="D1015" s="559"/>
      <c r="E1015" s="559"/>
      <c r="F1015" s="726"/>
    </row>
    <row r="1016" spans="1:6" x14ac:dyDescent="0.25">
      <c r="A1016" s="557"/>
      <c r="B1016" s="718"/>
      <c r="C1016" s="558"/>
      <c r="D1016" s="559"/>
      <c r="E1016" s="559"/>
      <c r="F1016" s="726"/>
    </row>
    <row r="1017" spans="1:6" x14ac:dyDescent="0.25">
      <c r="A1017" s="557"/>
      <c r="B1017" s="718"/>
      <c r="C1017" s="558"/>
      <c r="D1017" s="559"/>
      <c r="E1017" s="559"/>
      <c r="F1017" s="726"/>
    </row>
    <row r="1018" spans="1:6" x14ac:dyDescent="0.25">
      <c r="A1018" s="557"/>
      <c r="B1018" s="718"/>
      <c r="C1018" s="558"/>
      <c r="D1018" s="559"/>
      <c r="E1018" s="559"/>
      <c r="F1018" s="726"/>
    </row>
    <row r="1019" spans="1:6" x14ac:dyDescent="0.25">
      <c r="A1019" s="557"/>
      <c r="B1019" s="718"/>
      <c r="C1019" s="558"/>
      <c r="D1019" s="559"/>
      <c r="E1019" s="559"/>
      <c r="F1019" s="726"/>
    </row>
    <row r="1020" spans="1:6" x14ac:dyDescent="0.25">
      <c r="A1020" s="557"/>
      <c r="B1020" s="718"/>
      <c r="C1020" s="558"/>
      <c r="D1020" s="559"/>
      <c r="E1020" s="559"/>
      <c r="F1020" s="726"/>
    </row>
    <row r="1021" spans="1:6" x14ac:dyDescent="0.25">
      <c r="A1021" s="557"/>
      <c r="B1021" s="718"/>
      <c r="C1021" s="558"/>
      <c r="D1021" s="559"/>
      <c r="E1021" s="559"/>
      <c r="F1021" s="726"/>
    </row>
    <row r="1022" spans="1:6" x14ac:dyDescent="0.25">
      <c r="A1022" s="557"/>
      <c r="B1022" s="718"/>
      <c r="C1022" s="558"/>
      <c r="D1022" s="559"/>
      <c r="E1022" s="559"/>
      <c r="F1022" s="726"/>
    </row>
    <row r="1023" spans="1:6" x14ac:dyDescent="0.25">
      <c r="A1023" s="557"/>
      <c r="B1023" s="718"/>
      <c r="C1023" s="558"/>
      <c r="D1023" s="559"/>
      <c r="E1023" s="559"/>
      <c r="F1023" s="726"/>
    </row>
    <row r="1024" spans="1:6" x14ac:dyDescent="0.25">
      <c r="A1024" s="557"/>
      <c r="B1024" s="718"/>
      <c r="C1024" s="558"/>
      <c r="D1024" s="559"/>
      <c r="E1024" s="559"/>
      <c r="F1024" s="726"/>
    </row>
    <row r="1025" spans="1:6" x14ac:dyDescent="0.25">
      <c r="A1025" s="557"/>
      <c r="B1025" s="718"/>
      <c r="C1025" s="558"/>
      <c r="D1025" s="559"/>
      <c r="E1025" s="559"/>
      <c r="F1025" s="726"/>
    </row>
    <row r="1026" spans="1:6" x14ac:dyDescent="0.25">
      <c r="A1026" s="557"/>
      <c r="B1026" s="718"/>
      <c r="C1026" s="558"/>
      <c r="D1026" s="559"/>
      <c r="E1026" s="559"/>
      <c r="F1026" s="726"/>
    </row>
    <row r="1027" spans="1:6" x14ac:dyDescent="0.25">
      <c r="A1027" s="557"/>
      <c r="B1027" s="718"/>
      <c r="C1027" s="558"/>
      <c r="D1027" s="559"/>
      <c r="E1027" s="559"/>
      <c r="F1027" s="726"/>
    </row>
    <row r="1028" spans="1:6" x14ac:dyDescent="0.25">
      <c r="A1028" s="557"/>
      <c r="B1028" s="718"/>
      <c r="C1028" s="558"/>
      <c r="D1028" s="559"/>
      <c r="E1028" s="559"/>
      <c r="F1028" s="726"/>
    </row>
    <row r="1029" spans="1:6" x14ac:dyDescent="0.25">
      <c r="A1029" s="557"/>
      <c r="B1029" s="718"/>
      <c r="C1029" s="558"/>
      <c r="D1029" s="559"/>
      <c r="E1029" s="559"/>
      <c r="F1029" s="726"/>
    </row>
    <row r="1030" spans="1:6" x14ac:dyDescent="0.25">
      <c r="A1030" s="557"/>
      <c r="B1030" s="718"/>
      <c r="C1030" s="558"/>
      <c r="D1030" s="559"/>
      <c r="E1030" s="559"/>
      <c r="F1030" s="726"/>
    </row>
    <row r="1031" spans="1:6" x14ac:dyDescent="0.25">
      <c r="A1031" s="557"/>
      <c r="B1031" s="718"/>
      <c r="C1031" s="558"/>
      <c r="D1031" s="559"/>
      <c r="E1031" s="559"/>
      <c r="F1031" s="726"/>
    </row>
    <row r="1032" spans="1:6" x14ac:dyDescent="0.25">
      <c r="A1032" s="557"/>
      <c r="B1032" s="718"/>
      <c r="C1032" s="558"/>
      <c r="D1032" s="559"/>
      <c r="E1032" s="559"/>
      <c r="F1032" s="726"/>
    </row>
    <row r="1033" spans="1:6" x14ac:dyDescent="0.25">
      <c r="A1033" s="557"/>
      <c r="B1033" s="718"/>
      <c r="C1033" s="558"/>
      <c r="D1033" s="559"/>
      <c r="E1033" s="559"/>
      <c r="F1033" s="726"/>
    </row>
    <row r="1034" spans="1:6" x14ac:dyDescent="0.25">
      <c r="A1034" s="557"/>
      <c r="B1034" s="718"/>
      <c r="C1034" s="558"/>
      <c r="D1034" s="559"/>
      <c r="E1034" s="559"/>
      <c r="F1034" s="726"/>
    </row>
    <row r="1035" spans="1:6" x14ac:dyDescent="0.25">
      <c r="A1035" s="557"/>
      <c r="B1035" s="718"/>
      <c r="C1035" s="558"/>
      <c r="D1035" s="559"/>
      <c r="E1035" s="559"/>
      <c r="F1035" s="726"/>
    </row>
    <row r="1036" spans="1:6" x14ac:dyDescent="0.25">
      <c r="A1036" s="557"/>
      <c r="B1036" s="718"/>
      <c r="C1036" s="558"/>
      <c r="D1036" s="559"/>
      <c r="E1036" s="559"/>
      <c r="F1036" s="726"/>
    </row>
    <row r="1037" spans="1:6" x14ac:dyDescent="0.25">
      <c r="A1037" s="557"/>
      <c r="B1037" s="718"/>
      <c r="C1037" s="558"/>
      <c r="D1037" s="559"/>
      <c r="E1037" s="559"/>
      <c r="F1037" s="726"/>
    </row>
    <row r="1038" spans="1:6" x14ac:dyDescent="0.25">
      <c r="A1038" s="557"/>
      <c r="B1038" s="718"/>
      <c r="C1038" s="558"/>
      <c r="D1038" s="559"/>
      <c r="E1038" s="559"/>
      <c r="F1038" s="726"/>
    </row>
    <row r="1039" spans="1:6" x14ac:dyDescent="0.25">
      <c r="A1039" s="557"/>
      <c r="B1039" s="718"/>
      <c r="C1039" s="558"/>
      <c r="D1039" s="559"/>
      <c r="E1039" s="559"/>
      <c r="F1039" s="726"/>
    </row>
    <row r="1040" spans="1:6" x14ac:dyDescent="0.25">
      <c r="A1040" s="557"/>
      <c r="B1040" s="718"/>
      <c r="C1040" s="558"/>
      <c r="D1040" s="559"/>
      <c r="E1040" s="559"/>
      <c r="F1040" s="726"/>
    </row>
    <row r="1041" spans="1:6" x14ac:dyDescent="0.25">
      <c r="A1041" s="557"/>
      <c r="B1041" s="718"/>
      <c r="C1041" s="558"/>
      <c r="D1041" s="559"/>
      <c r="E1041" s="559"/>
      <c r="F1041" s="726"/>
    </row>
    <row r="1042" spans="1:6" x14ac:dyDescent="0.25">
      <c r="A1042" s="557"/>
      <c r="B1042" s="718"/>
      <c r="C1042" s="558"/>
      <c r="D1042" s="559"/>
      <c r="E1042" s="559"/>
      <c r="F1042" s="726"/>
    </row>
    <row r="1043" spans="1:6" x14ac:dyDescent="0.25">
      <c r="A1043" s="557"/>
      <c r="B1043" s="718"/>
      <c r="C1043" s="558"/>
      <c r="D1043" s="559"/>
      <c r="E1043" s="559"/>
      <c r="F1043" s="726"/>
    </row>
    <row r="1044" spans="1:6" x14ac:dyDescent="0.25">
      <c r="A1044" s="557"/>
      <c r="B1044" s="718"/>
      <c r="C1044" s="558"/>
      <c r="D1044" s="559"/>
      <c r="E1044" s="559"/>
      <c r="F1044" s="726"/>
    </row>
    <row r="1045" spans="1:6" x14ac:dyDescent="0.25">
      <c r="A1045" s="557"/>
      <c r="B1045" s="718"/>
      <c r="C1045" s="558"/>
      <c r="D1045" s="559"/>
      <c r="E1045" s="559"/>
      <c r="F1045" s="726"/>
    </row>
    <row r="1046" spans="1:6" x14ac:dyDescent="0.25">
      <c r="A1046" s="557"/>
      <c r="B1046" s="718"/>
      <c r="C1046" s="558"/>
      <c r="D1046" s="559"/>
      <c r="E1046" s="559"/>
      <c r="F1046" s="726"/>
    </row>
    <row r="1047" spans="1:6" x14ac:dyDescent="0.25">
      <c r="A1047" s="557"/>
      <c r="B1047" s="718"/>
      <c r="C1047" s="558"/>
      <c r="D1047" s="559"/>
      <c r="E1047" s="559"/>
      <c r="F1047" s="726"/>
    </row>
    <row r="1048" spans="1:6" x14ac:dyDescent="0.25">
      <c r="A1048" s="557"/>
      <c r="B1048" s="718"/>
      <c r="C1048" s="558"/>
      <c r="D1048" s="559"/>
      <c r="E1048" s="559"/>
      <c r="F1048" s="726"/>
    </row>
    <row r="1049" spans="1:6" x14ac:dyDescent="0.25">
      <c r="A1049" s="557"/>
      <c r="B1049" s="718"/>
      <c r="C1049" s="558"/>
      <c r="D1049" s="559"/>
      <c r="E1049" s="559"/>
      <c r="F1049" s="726"/>
    </row>
    <row r="1050" spans="1:6" x14ac:dyDescent="0.25">
      <c r="A1050" s="557"/>
      <c r="B1050" s="718"/>
      <c r="C1050" s="558"/>
      <c r="D1050" s="559"/>
      <c r="E1050" s="559"/>
      <c r="F1050" s="726"/>
    </row>
    <row r="1051" spans="1:6" x14ac:dyDescent="0.25">
      <c r="A1051" s="557"/>
      <c r="B1051" s="718"/>
      <c r="C1051" s="558"/>
      <c r="D1051" s="559"/>
      <c r="E1051" s="559"/>
      <c r="F1051" s="726"/>
    </row>
    <row r="1052" spans="1:6" x14ac:dyDescent="0.25">
      <c r="A1052" s="557"/>
      <c r="B1052" s="718"/>
      <c r="C1052" s="558"/>
      <c r="D1052" s="559"/>
      <c r="E1052" s="559"/>
      <c r="F1052" s="726"/>
    </row>
    <row r="1053" spans="1:6" x14ac:dyDescent="0.25">
      <c r="A1053" s="557"/>
      <c r="B1053" s="718"/>
      <c r="C1053" s="558"/>
      <c r="D1053" s="559"/>
      <c r="E1053" s="559"/>
      <c r="F1053" s="726"/>
    </row>
    <row r="1054" spans="1:6" x14ac:dyDescent="0.25">
      <c r="A1054" s="557"/>
      <c r="B1054" s="718"/>
      <c r="C1054" s="558"/>
      <c r="D1054" s="559"/>
      <c r="E1054" s="559"/>
      <c r="F1054" s="726"/>
    </row>
    <row r="1055" spans="1:6" x14ac:dyDescent="0.25">
      <c r="A1055" s="557"/>
      <c r="B1055" s="718"/>
      <c r="C1055" s="558"/>
      <c r="D1055" s="559"/>
      <c r="E1055" s="559"/>
      <c r="F1055" s="726"/>
    </row>
    <row r="1056" spans="1:6" x14ac:dyDescent="0.25">
      <c r="A1056" s="557"/>
      <c r="B1056" s="718"/>
      <c r="C1056" s="558"/>
      <c r="D1056" s="559"/>
      <c r="E1056" s="559"/>
      <c r="F1056" s="726"/>
    </row>
    <row r="1057" spans="1:6" x14ac:dyDescent="0.25">
      <c r="A1057" s="557"/>
      <c r="B1057" s="718"/>
      <c r="C1057" s="558"/>
      <c r="D1057" s="559"/>
      <c r="E1057" s="559"/>
      <c r="F1057" s="726"/>
    </row>
    <row r="1058" spans="1:6" x14ac:dyDescent="0.25">
      <c r="A1058" s="557"/>
      <c r="B1058" s="718"/>
      <c r="C1058" s="558"/>
      <c r="D1058" s="559"/>
      <c r="E1058" s="559"/>
      <c r="F1058" s="726"/>
    </row>
    <row r="1059" spans="1:6" x14ac:dyDescent="0.25">
      <c r="A1059" s="557"/>
      <c r="B1059" s="718"/>
      <c r="C1059" s="558"/>
      <c r="D1059" s="559"/>
      <c r="E1059" s="559"/>
      <c r="F1059" s="726"/>
    </row>
    <row r="1060" spans="1:6" x14ac:dyDescent="0.25">
      <c r="A1060" s="557"/>
      <c r="B1060" s="718"/>
      <c r="C1060" s="558"/>
      <c r="D1060" s="559"/>
      <c r="E1060" s="559"/>
      <c r="F1060" s="726"/>
    </row>
    <row r="1061" spans="1:6" x14ac:dyDescent="0.25">
      <c r="A1061" s="557"/>
      <c r="B1061" s="718"/>
      <c r="C1061" s="558"/>
      <c r="D1061" s="559"/>
      <c r="E1061" s="559"/>
      <c r="F1061" s="726"/>
    </row>
    <row r="1062" spans="1:6" x14ac:dyDescent="0.25">
      <c r="A1062" s="557"/>
      <c r="B1062" s="718"/>
      <c r="C1062" s="558"/>
      <c r="D1062" s="559"/>
      <c r="E1062" s="559"/>
      <c r="F1062" s="726"/>
    </row>
    <row r="1063" spans="1:6" x14ac:dyDescent="0.25">
      <c r="A1063" s="557"/>
      <c r="B1063" s="718"/>
      <c r="C1063" s="558"/>
      <c r="D1063" s="559"/>
      <c r="E1063" s="559"/>
      <c r="F1063" s="726"/>
    </row>
    <row r="1064" spans="1:6" x14ac:dyDescent="0.25">
      <c r="A1064" s="557"/>
      <c r="B1064" s="718"/>
      <c r="C1064" s="558"/>
      <c r="D1064" s="559"/>
      <c r="E1064" s="559"/>
      <c r="F1064" s="726"/>
    </row>
    <row r="1065" spans="1:6" x14ac:dyDescent="0.25">
      <c r="A1065" s="557"/>
      <c r="B1065" s="718"/>
      <c r="C1065" s="558"/>
      <c r="D1065" s="559"/>
      <c r="E1065" s="559"/>
      <c r="F1065" s="726"/>
    </row>
    <row r="1066" spans="1:6" x14ac:dyDescent="0.25">
      <c r="A1066" s="557"/>
      <c r="B1066" s="718"/>
      <c r="C1066" s="558"/>
      <c r="D1066" s="559"/>
      <c r="E1066" s="559"/>
      <c r="F1066" s="726"/>
    </row>
    <row r="1067" spans="1:6" x14ac:dyDescent="0.25">
      <c r="A1067" s="557"/>
      <c r="B1067" s="718"/>
      <c r="C1067" s="558"/>
      <c r="D1067" s="559"/>
      <c r="E1067" s="559"/>
      <c r="F1067" s="726"/>
    </row>
    <row r="1068" spans="1:6" x14ac:dyDescent="0.25">
      <c r="A1068" s="557"/>
      <c r="B1068" s="718"/>
      <c r="C1068" s="558"/>
      <c r="D1068" s="559"/>
      <c r="E1068" s="559"/>
      <c r="F1068" s="726"/>
    </row>
    <row r="1069" spans="1:6" x14ac:dyDescent="0.25">
      <c r="A1069" s="557"/>
      <c r="B1069" s="718"/>
      <c r="C1069" s="558"/>
      <c r="D1069" s="559"/>
      <c r="E1069" s="559"/>
      <c r="F1069" s="726"/>
    </row>
    <row r="1070" spans="1:6" x14ac:dyDescent="0.25">
      <c r="A1070" s="557"/>
      <c r="B1070" s="718"/>
      <c r="C1070" s="558"/>
      <c r="D1070" s="559"/>
      <c r="E1070" s="559"/>
      <c r="F1070" s="726"/>
    </row>
    <row r="1071" spans="1:6" x14ac:dyDescent="0.25">
      <c r="A1071" s="557"/>
      <c r="B1071" s="718"/>
      <c r="C1071" s="558"/>
      <c r="D1071" s="559"/>
      <c r="E1071" s="559"/>
      <c r="F1071" s="726"/>
    </row>
    <row r="1072" spans="1:6" x14ac:dyDescent="0.25">
      <c r="A1072" s="557"/>
      <c r="B1072" s="718"/>
      <c r="C1072" s="558"/>
      <c r="D1072" s="559"/>
      <c r="E1072" s="559"/>
      <c r="F1072" s="726"/>
    </row>
    <row r="1073" spans="1:6" x14ac:dyDescent="0.25">
      <c r="A1073" s="557"/>
      <c r="B1073" s="718"/>
      <c r="C1073" s="558"/>
      <c r="D1073" s="559"/>
      <c r="E1073" s="559"/>
      <c r="F1073" s="726"/>
    </row>
    <row r="1074" spans="1:6" x14ac:dyDescent="0.25">
      <c r="A1074" s="557"/>
      <c r="B1074" s="718"/>
      <c r="C1074" s="558"/>
      <c r="D1074" s="559"/>
      <c r="E1074" s="559"/>
      <c r="F1074" s="726"/>
    </row>
    <row r="1075" spans="1:6" x14ac:dyDescent="0.25">
      <c r="A1075" s="557"/>
      <c r="B1075" s="718"/>
      <c r="C1075" s="558"/>
      <c r="D1075" s="559"/>
      <c r="E1075" s="559"/>
      <c r="F1075" s="726"/>
    </row>
    <row r="1076" spans="1:6" x14ac:dyDescent="0.25">
      <c r="A1076" s="557"/>
      <c r="B1076" s="718"/>
      <c r="C1076" s="558"/>
      <c r="D1076" s="559"/>
      <c r="E1076" s="559"/>
      <c r="F1076" s="726"/>
    </row>
    <row r="1077" spans="1:6" x14ac:dyDescent="0.25">
      <c r="A1077" s="557"/>
      <c r="B1077" s="718"/>
      <c r="C1077" s="558"/>
      <c r="D1077" s="559"/>
      <c r="E1077" s="559"/>
      <c r="F1077" s="726"/>
    </row>
    <row r="1078" spans="1:6" x14ac:dyDescent="0.25">
      <c r="A1078" s="557"/>
      <c r="B1078" s="718"/>
      <c r="C1078" s="558"/>
      <c r="D1078" s="559"/>
      <c r="E1078" s="559"/>
      <c r="F1078" s="726"/>
    </row>
    <row r="1079" spans="1:6" x14ac:dyDescent="0.25">
      <c r="A1079" s="557"/>
      <c r="B1079" s="718"/>
      <c r="C1079" s="558"/>
      <c r="D1079" s="559"/>
      <c r="E1079" s="559"/>
      <c r="F1079" s="726"/>
    </row>
    <row r="1080" spans="1:6" x14ac:dyDescent="0.25">
      <c r="A1080" s="557"/>
      <c r="B1080" s="718"/>
      <c r="C1080" s="558"/>
      <c r="D1080" s="559"/>
      <c r="E1080" s="559"/>
      <c r="F1080" s="726"/>
    </row>
    <row r="1081" spans="1:6" x14ac:dyDescent="0.25">
      <c r="A1081" s="557"/>
      <c r="B1081" s="718"/>
      <c r="C1081" s="558"/>
      <c r="D1081" s="559"/>
      <c r="E1081" s="559"/>
      <c r="F1081" s="726"/>
    </row>
    <row r="1082" spans="1:6" x14ac:dyDescent="0.25">
      <c r="A1082" s="557"/>
      <c r="B1082" s="718"/>
      <c r="C1082" s="558"/>
      <c r="D1082" s="559"/>
      <c r="E1082" s="559"/>
      <c r="F1082" s="726"/>
    </row>
    <row r="1083" spans="1:6" x14ac:dyDescent="0.25">
      <c r="A1083" s="557"/>
      <c r="B1083" s="718"/>
      <c r="C1083" s="558"/>
      <c r="D1083" s="559"/>
      <c r="E1083" s="559"/>
      <c r="F1083" s="726"/>
    </row>
    <row r="1084" spans="1:6" x14ac:dyDescent="0.25">
      <c r="A1084" s="557"/>
      <c r="B1084" s="718"/>
      <c r="C1084" s="558"/>
      <c r="D1084" s="559"/>
      <c r="E1084" s="559"/>
      <c r="F1084" s="726"/>
    </row>
    <row r="1085" spans="1:6" x14ac:dyDescent="0.25">
      <c r="A1085" s="557"/>
      <c r="B1085" s="718"/>
      <c r="C1085" s="558"/>
      <c r="D1085" s="559"/>
      <c r="E1085" s="559"/>
      <c r="F1085" s="726"/>
    </row>
    <row r="1086" spans="1:6" x14ac:dyDescent="0.25">
      <c r="A1086" s="557"/>
      <c r="B1086" s="718"/>
      <c r="C1086" s="558"/>
      <c r="D1086" s="559"/>
      <c r="E1086" s="559"/>
      <c r="F1086" s="726"/>
    </row>
    <row r="1087" spans="1:6" x14ac:dyDescent="0.25">
      <c r="A1087" s="557"/>
      <c r="B1087" s="718"/>
      <c r="C1087" s="558"/>
      <c r="D1087" s="559"/>
      <c r="E1087" s="559"/>
      <c r="F1087" s="726"/>
    </row>
    <row r="1088" spans="1:6" x14ac:dyDescent="0.25">
      <c r="A1088" s="557"/>
      <c r="B1088" s="718"/>
      <c r="C1088" s="558"/>
      <c r="D1088" s="559"/>
      <c r="E1088" s="559"/>
      <c r="F1088" s="726"/>
    </row>
    <row r="1089" spans="1:6" x14ac:dyDescent="0.25">
      <c r="A1089" s="557"/>
      <c r="B1089" s="718"/>
      <c r="C1089" s="558"/>
      <c r="D1089" s="559"/>
      <c r="E1089" s="559"/>
      <c r="F1089" s="726"/>
    </row>
    <row r="1090" spans="1:6" x14ac:dyDescent="0.25">
      <c r="A1090" s="557"/>
      <c r="B1090" s="718"/>
      <c r="C1090" s="558"/>
      <c r="D1090" s="559"/>
      <c r="E1090" s="559"/>
      <c r="F1090" s="726"/>
    </row>
    <row r="1091" spans="1:6" x14ac:dyDescent="0.25">
      <c r="A1091" s="557"/>
      <c r="B1091" s="718"/>
      <c r="C1091" s="558"/>
      <c r="D1091" s="559"/>
      <c r="E1091" s="559"/>
      <c r="F1091" s="726"/>
    </row>
    <row r="1092" spans="1:6" x14ac:dyDescent="0.25">
      <c r="A1092" s="557"/>
      <c r="B1092" s="718"/>
      <c r="C1092" s="558"/>
      <c r="D1092" s="559"/>
      <c r="E1092" s="559"/>
      <c r="F1092" s="726"/>
    </row>
    <row r="1093" spans="1:6" x14ac:dyDescent="0.25">
      <c r="A1093" s="557"/>
      <c r="B1093" s="718"/>
      <c r="C1093" s="558"/>
      <c r="D1093" s="559"/>
      <c r="E1093" s="559"/>
      <c r="F1093" s="726"/>
    </row>
    <row r="1094" spans="1:6" x14ac:dyDescent="0.25">
      <c r="A1094" s="557"/>
      <c r="B1094" s="718"/>
      <c r="C1094" s="558"/>
      <c r="D1094" s="559"/>
      <c r="E1094" s="559"/>
      <c r="F1094" s="726"/>
    </row>
    <row r="1095" spans="1:6" x14ac:dyDescent="0.25">
      <c r="A1095" s="557"/>
      <c r="B1095" s="718"/>
      <c r="C1095" s="558"/>
      <c r="D1095" s="559"/>
      <c r="E1095" s="559"/>
      <c r="F1095" s="726"/>
    </row>
    <row r="1096" spans="1:6" x14ac:dyDescent="0.25">
      <c r="A1096" s="557"/>
      <c r="B1096" s="718"/>
      <c r="C1096" s="558"/>
      <c r="D1096" s="559"/>
      <c r="E1096" s="559"/>
      <c r="F1096" s="726"/>
    </row>
    <row r="1097" spans="1:6" x14ac:dyDescent="0.25">
      <c r="A1097" s="557"/>
      <c r="B1097" s="718"/>
      <c r="C1097" s="558"/>
      <c r="D1097" s="559"/>
      <c r="E1097" s="559"/>
      <c r="F1097" s="726"/>
    </row>
    <row r="1098" spans="1:6" x14ac:dyDescent="0.25">
      <c r="A1098" s="557"/>
      <c r="B1098" s="718"/>
      <c r="C1098" s="558"/>
      <c r="D1098" s="559"/>
      <c r="E1098" s="559"/>
      <c r="F1098" s="726"/>
    </row>
    <row r="1099" spans="1:6" x14ac:dyDescent="0.25">
      <c r="A1099" s="557"/>
      <c r="B1099" s="718"/>
      <c r="C1099" s="558"/>
      <c r="D1099" s="559"/>
      <c r="E1099" s="559"/>
      <c r="F1099" s="726"/>
    </row>
    <row r="1100" spans="1:6" x14ac:dyDescent="0.25">
      <c r="A1100" s="557"/>
      <c r="B1100" s="718"/>
      <c r="C1100" s="558"/>
      <c r="D1100" s="559"/>
      <c r="E1100" s="559"/>
      <c r="F1100" s="726"/>
    </row>
    <row r="1101" spans="1:6" x14ac:dyDescent="0.25">
      <c r="A1101" s="557"/>
      <c r="B1101" s="718"/>
      <c r="C1101" s="558"/>
      <c r="D1101" s="559"/>
      <c r="E1101" s="559"/>
      <c r="F1101" s="726"/>
    </row>
    <row r="1102" spans="1:6" x14ac:dyDescent="0.25">
      <c r="A1102" s="557"/>
      <c r="B1102" s="718"/>
      <c r="C1102" s="558"/>
      <c r="D1102" s="559"/>
      <c r="E1102" s="559"/>
      <c r="F1102" s="726"/>
    </row>
    <row r="1103" spans="1:6" x14ac:dyDescent="0.25">
      <c r="A1103" s="557"/>
      <c r="B1103" s="718"/>
      <c r="C1103" s="558"/>
      <c r="D1103" s="559"/>
      <c r="E1103" s="559"/>
      <c r="F1103" s="726"/>
    </row>
    <row r="1104" spans="1:6" x14ac:dyDescent="0.25">
      <c r="A1104" s="557"/>
      <c r="B1104" s="718"/>
      <c r="C1104" s="558"/>
      <c r="D1104" s="559"/>
      <c r="E1104" s="559"/>
      <c r="F1104" s="726"/>
    </row>
    <row r="1105" spans="1:6" x14ac:dyDescent="0.25">
      <c r="A1105" s="557"/>
      <c r="B1105" s="718"/>
      <c r="C1105" s="558"/>
      <c r="D1105" s="559"/>
      <c r="E1105" s="559"/>
      <c r="F1105" s="726"/>
    </row>
    <row r="1106" spans="1:6" x14ac:dyDescent="0.25">
      <c r="A1106" s="557"/>
      <c r="B1106" s="718"/>
      <c r="C1106" s="558"/>
      <c r="D1106" s="559"/>
      <c r="E1106" s="559"/>
      <c r="F1106" s="726"/>
    </row>
    <row r="1107" spans="1:6" x14ac:dyDescent="0.25">
      <c r="A1107" s="557"/>
      <c r="B1107" s="718"/>
      <c r="C1107" s="558"/>
      <c r="D1107" s="559"/>
      <c r="E1107" s="559"/>
      <c r="F1107" s="726"/>
    </row>
    <row r="1108" spans="1:6" x14ac:dyDescent="0.25">
      <c r="A1108" s="557"/>
      <c r="B1108" s="718"/>
      <c r="C1108" s="558"/>
      <c r="D1108" s="559"/>
      <c r="E1108" s="559"/>
      <c r="F1108" s="726"/>
    </row>
    <row r="1109" spans="1:6" x14ac:dyDescent="0.25">
      <c r="A1109" s="557"/>
      <c r="B1109" s="718"/>
      <c r="C1109" s="558"/>
      <c r="D1109" s="559"/>
      <c r="E1109" s="559"/>
      <c r="F1109" s="726"/>
    </row>
    <row r="1110" spans="1:6" x14ac:dyDescent="0.25">
      <c r="A1110" s="557"/>
      <c r="B1110" s="718"/>
      <c r="C1110" s="558"/>
      <c r="D1110" s="559"/>
      <c r="E1110" s="559"/>
      <c r="F1110" s="726"/>
    </row>
    <row r="1111" spans="1:6" x14ac:dyDescent="0.25">
      <c r="A1111" s="557"/>
      <c r="B1111" s="718"/>
      <c r="C1111" s="558"/>
      <c r="D1111" s="559"/>
      <c r="E1111" s="559"/>
      <c r="F1111" s="726"/>
    </row>
    <row r="1112" spans="1:6" x14ac:dyDescent="0.25">
      <c r="A1112" s="557"/>
      <c r="B1112" s="718"/>
      <c r="C1112" s="558"/>
      <c r="D1112" s="559"/>
      <c r="E1112" s="559"/>
      <c r="F1112" s="726"/>
    </row>
    <row r="1113" spans="1:6" x14ac:dyDescent="0.25">
      <c r="A1113" s="557"/>
      <c r="B1113" s="718"/>
      <c r="C1113" s="558"/>
      <c r="D1113" s="559"/>
      <c r="E1113" s="559"/>
      <c r="F1113" s="726"/>
    </row>
    <row r="1114" spans="1:6" x14ac:dyDescent="0.25">
      <c r="A1114" s="557"/>
      <c r="B1114" s="718"/>
      <c r="C1114" s="558"/>
      <c r="D1114" s="559"/>
      <c r="E1114" s="559"/>
      <c r="F1114" s="726"/>
    </row>
    <row r="1115" spans="1:6" x14ac:dyDescent="0.25">
      <c r="A1115" s="557"/>
      <c r="B1115" s="718"/>
      <c r="C1115" s="558"/>
      <c r="D1115" s="559"/>
      <c r="E1115" s="559"/>
      <c r="F1115" s="726"/>
    </row>
    <row r="1116" spans="1:6" x14ac:dyDescent="0.25">
      <c r="A1116" s="557"/>
      <c r="B1116" s="718"/>
      <c r="C1116" s="558"/>
      <c r="D1116" s="559"/>
      <c r="E1116" s="559"/>
      <c r="F1116" s="726"/>
    </row>
    <row r="1117" spans="1:6" x14ac:dyDescent="0.25">
      <c r="A1117" s="557"/>
      <c r="B1117" s="718"/>
      <c r="C1117" s="558"/>
      <c r="D1117" s="559"/>
      <c r="E1117" s="559"/>
      <c r="F1117" s="726"/>
    </row>
    <row r="1118" spans="1:6" x14ac:dyDescent="0.25">
      <c r="A1118" s="557"/>
      <c r="B1118" s="718"/>
      <c r="C1118" s="558"/>
      <c r="D1118" s="559"/>
      <c r="E1118" s="559"/>
      <c r="F1118" s="726"/>
    </row>
    <row r="1119" spans="1:6" x14ac:dyDescent="0.25">
      <c r="A1119" s="557"/>
      <c r="B1119" s="718"/>
      <c r="C1119" s="558"/>
      <c r="D1119" s="559"/>
      <c r="E1119" s="559"/>
      <c r="F1119" s="726"/>
    </row>
    <row r="1120" spans="1:6" x14ac:dyDescent="0.25">
      <c r="A1120" s="557"/>
      <c r="B1120" s="718"/>
      <c r="C1120" s="558"/>
      <c r="D1120" s="559"/>
      <c r="E1120" s="559"/>
      <c r="F1120" s="726"/>
    </row>
    <row r="1121" spans="1:6" x14ac:dyDescent="0.25">
      <c r="A1121" s="557"/>
      <c r="B1121" s="718"/>
      <c r="C1121" s="558"/>
      <c r="D1121" s="559"/>
      <c r="E1121" s="559"/>
      <c r="F1121" s="726"/>
    </row>
    <row r="1122" spans="1:6" x14ac:dyDescent="0.25">
      <c r="A1122" s="557"/>
      <c r="B1122" s="718"/>
      <c r="C1122" s="558"/>
      <c r="D1122" s="559"/>
      <c r="E1122" s="559"/>
      <c r="F1122" s="726"/>
    </row>
    <row r="1123" spans="1:6" x14ac:dyDescent="0.25">
      <c r="A1123" s="557"/>
      <c r="B1123" s="718"/>
      <c r="C1123" s="558"/>
      <c r="D1123" s="559"/>
      <c r="E1123" s="559"/>
      <c r="F1123" s="726"/>
    </row>
    <row r="1124" spans="1:6" x14ac:dyDescent="0.25">
      <c r="A1124" s="557"/>
      <c r="B1124" s="718"/>
      <c r="C1124" s="558"/>
      <c r="D1124" s="559"/>
      <c r="E1124" s="559"/>
      <c r="F1124" s="726"/>
    </row>
    <row r="1125" spans="1:6" x14ac:dyDescent="0.25">
      <c r="A1125" s="557"/>
      <c r="B1125" s="718"/>
      <c r="C1125" s="558"/>
      <c r="D1125" s="559"/>
      <c r="E1125" s="559"/>
      <c r="F1125" s="726"/>
    </row>
    <row r="1126" spans="1:6" x14ac:dyDescent="0.25">
      <c r="A1126" s="557"/>
      <c r="B1126" s="718"/>
      <c r="C1126" s="558"/>
      <c r="D1126" s="559"/>
      <c r="E1126" s="559"/>
      <c r="F1126" s="726"/>
    </row>
    <row r="1127" spans="1:6" x14ac:dyDescent="0.25">
      <c r="A1127" s="557"/>
      <c r="B1127" s="718"/>
      <c r="C1127" s="558"/>
      <c r="D1127" s="559"/>
      <c r="E1127" s="559"/>
      <c r="F1127" s="726"/>
    </row>
    <row r="1128" spans="1:6" x14ac:dyDescent="0.25">
      <c r="A1128" s="557"/>
      <c r="B1128" s="718"/>
      <c r="C1128" s="558"/>
      <c r="D1128" s="559"/>
      <c r="E1128" s="559"/>
      <c r="F1128" s="726"/>
    </row>
    <row r="1129" spans="1:6" x14ac:dyDescent="0.25">
      <c r="A1129" s="557"/>
      <c r="B1129" s="718"/>
      <c r="C1129" s="558"/>
      <c r="D1129" s="559"/>
      <c r="E1129" s="559"/>
      <c r="F1129" s="726"/>
    </row>
    <row r="1130" spans="1:6" x14ac:dyDescent="0.25">
      <c r="A1130" s="557"/>
      <c r="B1130" s="718"/>
      <c r="C1130" s="558"/>
      <c r="D1130" s="559"/>
      <c r="E1130" s="559"/>
      <c r="F1130" s="726"/>
    </row>
    <row r="1131" spans="1:6" x14ac:dyDescent="0.25">
      <c r="A1131" s="557"/>
      <c r="B1131" s="718"/>
      <c r="C1131" s="558"/>
      <c r="D1131" s="559"/>
      <c r="E1131" s="559"/>
      <c r="F1131" s="726"/>
    </row>
    <row r="1132" spans="1:6" x14ac:dyDescent="0.25">
      <c r="A1132" s="557"/>
      <c r="B1132" s="718"/>
      <c r="C1132" s="558"/>
      <c r="D1132" s="559"/>
      <c r="E1132" s="559"/>
      <c r="F1132" s="726"/>
    </row>
    <row r="1133" spans="1:6" x14ac:dyDescent="0.25">
      <c r="A1133" s="557"/>
      <c r="B1133" s="718"/>
      <c r="C1133" s="558"/>
      <c r="D1133" s="559"/>
      <c r="E1133" s="559"/>
      <c r="F1133" s="726"/>
    </row>
    <row r="1134" spans="1:6" x14ac:dyDescent="0.25">
      <c r="A1134" s="557"/>
      <c r="B1134" s="718"/>
      <c r="C1134" s="558"/>
      <c r="D1134" s="559"/>
      <c r="E1134" s="559"/>
      <c r="F1134" s="726"/>
    </row>
    <row r="1135" spans="1:6" x14ac:dyDescent="0.25">
      <c r="A1135" s="557"/>
      <c r="B1135" s="718"/>
      <c r="C1135" s="558"/>
      <c r="D1135" s="559"/>
      <c r="E1135" s="559"/>
      <c r="F1135" s="726"/>
    </row>
    <row r="1136" spans="1:6" x14ac:dyDescent="0.25">
      <c r="A1136" s="557"/>
      <c r="B1136" s="718"/>
      <c r="C1136" s="558"/>
      <c r="D1136" s="559"/>
      <c r="E1136" s="559"/>
      <c r="F1136" s="726"/>
    </row>
    <row r="1137" spans="1:6" x14ac:dyDescent="0.25">
      <c r="A1137" s="557"/>
      <c r="B1137" s="718"/>
      <c r="C1137" s="558"/>
      <c r="D1137" s="559"/>
      <c r="E1137" s="559"/>
      <c r="F1137" s="726"/>
    </row>
    <row r="1138" spans="1:6" x14ac:dyDescent="0.25">
      <c r="A1138" s="557"/>
      <c r="B1138" s="718"/>
      <c r="C1138" s="558"/>
      <c r="D1138" s="559"/>
      <c r="E1138" s="559"/>
      <c r="F1138" s="726"/>
    </row>
    <row r="1139" spans="1:6" x14ac:dyDescent="0.25">
      <c r="A1139" s="557"/>
      <c r="B1139" s="718"/>
      <c r="C1139" s="558"/>
      <c r="D1139" s="559"/>
      <c r="E1139" s="559"/>
      <c r="F1139" s="726"/>
    </row>
    <row r="1140" spans="1:6" x14ac:dyDescent="0.25">
      <c r="A1140" s="557"/>
      <c r="B1140" s="718"/>
      <c r="C1140" s="558"/>
      <c r="D1140" s="559"/>
      <c r="E1140" s="559"/>
      <c r="F1140" s="726"/>
    </row>
    <row r="1141" spans="1:6" x14ac:dyDescent="0.25">
      <c r="A1141" s="557"/>
      <c r="B1141" s="718"/>
      <c r="C1141" s="558"/>
      <c r="D1141" s="559"/>
      <c r="E1141" s="559"/>
      <c r="F1141" s="726"/>
    </row>
    <row r="1142" spans="1:6" x14ac:dyDescent="0.25">
      <c r="A1142" s="557"/>
      <c r="B1142" s="718"/>
      <c r="C1142" s="558"/>
      <c r="D1142" s="559"/>
      <c r="E1142" s="559"/>
      <c r="F1142" s="726"/>
    </row>
    <row r="1143" spans="1:6" x14ac:dyDescent="0.25">
      <c r="A1143" s="557"/>
      <c r="B1143" s="718"/>
      <c r="C1143" s="558"/>
      <c r="D1143" s="559"/>
      <c r="E1143" s="559"/>
      <c r="F1143" s="726"/>
    </row>
    <row r="1144" spans="1:6" x14ac:dyDescent="0.25">
      <c r="A1144" s="557"/>
      <c r="B1144" s="718"/>
      <c r="C1144" s="558"/>
      <c r="D1144" s="559"/>
      <c r="E1144" s="559"/>
      <c r="F1144" s="726"/>
    </row>
    <row r="1145" spans="1:6" x14ac:dyDescent="0.25">
      <c r="A1145" s="557"/>
      <c r="B1145" s="718"/>
      <c r="C1145" s="558"/>
      <c r="D1145" s="559"/>
      <c r="E1145" s="559"/>
      <c r="F1145" s="726"/>
    </row>
    <row r="1146" spans="1:6" x14ac:dyDescent="0.25">
      <c r="A1146" s="557"/>
      <c r="B1146" s="718"/>
      <c r="C1146" s="558"/>
      <c r="D1146" s="559"/>
      <c r="E1146" s="559"/>
      <c r="F1146" s="726"/>
    </row>
    <row r="1147" spans="1:6" x14ac:dyDescent="0.25">
      <c r="A1147" s="557"/>
      <c r="B1147" s="718"/>
      <c r="C1147" s="558"/>
      <c r="D1147" s="559"/>
      <c r="E1147" s="559"/>
      <c r="F1147" s="726"/>
    </row>
    <row r="1148" spans="1:6" x14ac:dyDescent="0.25">
      <c r="A1148" s="557"/>
      <c r="B1148" s="718"/>
      <c r="C1148" s="558"/>
      <c r="D1148" s="559"/>
      <c r="E1148" s="559"/>
      <c r="F1148" s="726"/>
    </row>
    <row r="1149" spans="1:6" x14ac:dyDescent="0.25">
      <c r="A1149" s="557"/>
      <c r="B1149" s="718"/>
      <c r="C1149" s="558"/>
      <c r="D1149" s="559"/>
      <c r="E1149" s="559"/>
      <c r="F1149" s="726"/>
    </row>
    <row r="1150" spans="1:6" x14ac:dyDescent="0.25">
      <c r="A1150" s="557"/>
      <c r="B1150" s="718"/>
      <c r="C1150" s="558"/>
      <c r="D1150" s="559"/>
      <c r="E1150" s="559"/>
      <c r="F1150" s="726"/>
    </row>
    <row r="1151" spans="1:6" x14ac:dyDescent="0.25">
      <c r="A1151" s="557"/>
      <c r="B1151" s="718"/>
      <c r="C1151" s="558"/>
      <c r="D1151" s="559"/>
      <c r="E1151" s="559"/>
      <c r="F1151" s="726"/>
    </row>
    <row r="1152" spans="1:6" x14ac:dyDescent="0.25">
      <c r="A1152" s="557"/>
      <c r="B1152" s="718"/>
      <c r="C1152" s="558"/>
      <c r="D1152" s="559"/>
      <c r="E1152" s="559"/>
      <c r="F1152" s="726"/>
    </row>
    <row r="1153" spans="1:6" x14ac:dyDescent="0.25">
      <c r="A1153" s="557"/>
      <c r="B1153" s="718"/>
      <c r="C1153" s="558"/>
      <c r="D1153" s="559"/>
      <c r="E1153" s="559"/>
      <c r="F1153" s="726"/>
    </row>
    <row r="1154" spans="1:6" x14ac:dyDescent="0.25">
      <c r="A1154" s="557"/>
      <c r="B1154" s="718"/>
      <c r="C1154" s="558"/>
      <c r="D1154" s="559"/>
      <c r="E1154" s="559"/>
      <c r="F1154" s="726"/>
    </row>
    <row r="1155" spans="1:6" x14ac:dyDescent="0.25">
      <c r="A1155" s="557"/>
      <c r="B1155" s="718"/>
      <c r="C1155" s="558"/>
      <c r="D1155" s="559"/>
      <c r="E1155" s="559"/>
      <c r="F1155" s="726"/>
    </row>
    <row r="1156" spans="1:6" x14ac:dyDescent="0.25">
      <c r="A1156" s="557"/>
      <c r="B1156" s="718"/>
      <c r="C1156" s="558"/>
      <c r="D1156" s="559"/>
      <c r="E1156" s="559"/>
      <c r="F1156" s="726"/>
    </row>
    <row r="1157" spans="1:6" x14ac:dyDescent="0.25">
      <c r="A1157" s="557"/>
      <c r="B1157" s="718"/>
      <c r="C1157" s="558"/>
      <c r="D1157" s="559"/>
      <c r="E1157" s="559"/>
      <c r="F1157" s="726"/>
    </row>
    <row r="1158" spans="1:6" x14ac:dyDescent="0.25">
      <c r="A1158" s="557"/>
      <c r="B1158" s="718"/>
      <c r="C1158" s="558"/>
      <c r="D1158" s="559"/>
      <c r="E1158" s="559"/>
      <c r="F1158" s="726"/>
    </row>
    <row r="1159" spans="1:6" x14ac:dyDescent="0.25">
      <c r="A1159" s="557"/>
      <c r="B1159" s="718"/>
      <c r="C1159" s="558"/>
      <c r="D1159" s="559"/>
      <c r="E1159" s="559"/>
      <c r="F1159" s="726"/>
    </row>
    <row r="1160" spans="1:6" x14ac:dyDescent="0.25">
      <c r="A1160" s="557"/>
      <c r="B1160" s="718"/>
      <c r="C1160" s="558"/>
      <c r="D1160" s="559"/>
      <c r="E1160" s="559"/>
      <c r="F1160" s="726"/>
    </row>
    <row r="1161" spans="1:6" x14ac:dyDescent="0.25">
      <c r="A1161" s="557"/>
      <c r="B1161" s="718"/>
      <c r="C1161" s="558"/>
      <c r="D1161" s="559"/>
      <c r="E1161" s="559"/>
      <c r="F1161" s="726"/>
    </row>
    <row r="1162" spans="1:6" x14ac:dyDescent="0.25">
      <c r="A1162" s="557"/>
      <c r="B1162" s="718"/>
      <c r="C1162" s="558"/>
      <c r="D1162" s="559"/>
      <c r="E1162" s="559"/>
      <c r="F1162" s="726"/>
    </row>
    <row r="1163" spans="1:6" x14ac:dyDescent="0.25">
      <c r="A1163" s="557"/>
      <c r="B1163" s="718"/>
      <c r="C1163" s="558"/>
      <c r="D1163" s="559"/>
      <c r="E1163" s="559"/>
      <c r="F1163" s="726"/>
    </row>
    <row r="1164" spans="1:6" x14ac:dyDescent="0.25">
      <c r="A1164" s="557"/>
      <c r="B1164" s="718"/>
      <c r="C1164" s="558"/>
      <c r="D1164" s="559"/>
      <c r="E1164" s="559"/>
      <c r="F1164" s="726"/>
    </row>
    <row r="1165" spans="1:6" x14ac:dyDescent="0.25">
      <c r="A1165" s="557"/>
      <c r="B1165" s="718"/>
      <c r="C1165" s="558"/>
      <c r="D1165" s="559"/>
      <c r="E1165" s="559"/>
      <c r="F1165" s="726"/>
    </row>
    <row r="1166" spans="1:6" x14ac:dyDescent="0.25">
      <c r="A1166" s="557"/>
      <c r="B1166" s="718"/>
      <c r="C1166" s="558"/>
      <c r="D1166" s="559"/>
      <c r="E1166" s="559"/>
      <c r="F1166" s="726"/>
    </row>
    <row r="1167" spans="1:6" x14ac:dyDescent="0.25">
      <c r="A1167" s="557"/>
      <c r="B1167" s="718"/>
      <c r="C1167" s="558"/>
      <c r="D1167" s="559"/>
      <c r="E1167" s="559"/>
      <c r="F1167" s="726"/>
    </row>
    <row r="1168" spans="1:6" x14ac:dyDescent="0.25">
      <c r="A1168" s="557"/>
      <c r="B1168" s="718"/>
      <c r="C1168" s="558"/>
      <c r="D1168" s="559"/>
      <c r="E1168" s="559"/>
      <c r="F1168" s="726"/>
    </row>
    <row r="1169" spans="1:6" x14ac:dyDescent="0.25">
      <c r="A1169" s="557"/>
      <c r="B1169" s="718"/>
      <c r="C1169" s="558"/>
      <c r="D1169" s="559"/>
      <c r="E1169" s="559"/>
      <c r="F1169" s="726"/>
    </row>
    <row r="1170" spans="1:6" x14ac:dyDescent="0.25">
      <c r="A1170" s="557"/>
      <c r="B1170" s="718"/>
      <c r="C1170" s="558"/>
      <c r="D1170" s="559"/>
      <c r="E1170" s="559"/>
      <c r="F1170" s="726"/>
    </row>
    <row r="1171" spans="1:6" x14ac:dyDescent="0.25">
      <c r="A1171" s="557"/>
      <c r="B1171" s="718"/>
      <c r="C1171" s="558"/>
      <c r="D1171" s="559"/>
      <c r="E1171" s="559"/>
      <c r="F1171" s="726"/>
    </row>
    <row r="1172" spans="1:6" x14ac:dyDescent="0.25">
      <c r="A1172" s="557"/>
      <c r="B1172" s="718"/>
      <c r="C1172" s="558"/>
      <c r="D1172" s="559"/>
      <c r="E1172" s="559"/>
      <c r="F1172" s="726"/>
    </row>
    <row r="1173" spans="1:6" x14ac:dyDescent="0.25">
      <c r="A1173" s="557"/>
      <c r="B1173" s="718"/>
      <c r="C1173" s="558"/>
      <c r="D1173" s="559"/>
      <c r="E1173" s="559"/>
      <c r="F1173" s="726"/>
    </row>
    <row r="1174" spans="1:6" x14ac:dyDescent="0.25">
      <c r="A1174" s="557"/>
      <c r="B1174" s="718"/>
      <c r="C1174" s="558"/>
      <c r="D1174" s="559"/>
      <c r="E1174" s="559"/>
      <c r="F1174" s="726"/>
    </row>
    <row r="1175" spans="1:6" x14ac:dyDescent="0.25">
      <c r="A1175" s="557"/>
      <c r="B1175" s="718"/>
      <c r="C1175" s="558"/>
      <c r="D1175" s="559"/>
      <c r="E1175" s="559"/>
      <c r="F1175" s="726"/>
    </row>
    <row r="1176" spans="1:6" x14ac:dyDescent="0.25">
      <c r="A1176" s="557"/>
      <c r="B1176" s="718"/>
      <c r="C1176" s="558"/>
      <c r="D1176" s="559"/>
      <c r="E1176" s="559"/>
      <c r="F1176" s="726"/>
    </row>
    <row r="1177" spans="1:6" x14ac:dyDescent="0.25">
      <c r="A1177" s="557"/>
      <c r="B1177" s="718"/>
      <c r="C1177" s="558"/>
      <c r="D1177" s="559"/>
      <c r="E1177" s="559"/>
      <c r="F1177" s="726"/>
    </row>
    <row r="1178" spans="1:6" x14ac:dyDescent="0.25">
      <c r="A1178" s="557"/>
      <c r="B1178" s="718"/>
      <c r="C1178" s="558"/>
      <c r="D1178" s="559"/>
      <c r="E1178" s="559"/>
      <c r="F1178" s="726"/>
    </row>
    <row r="1179" spans="1:6" x14ac:dyDescent="0.25">
      <c r="A1179" s="557"/>
      <c r="B1179" s="718"/>
      <c r="C1179" s="558"/>
      <c r="D1179" s="559"/>
      <c r="E1179" s="559"/>
      <c r="F1179" s="726"/>
    </row>
    <row r="1180" spans="1:6" x14ac:dyDescent="0.25">
      <c r="A1180" s="557"/>
      <c r="B1180" s="718"/>
      <c r="C1180" s="558"/>
      <c r="D1180" s="559"/>
      <c r="E1180" s="559"/>
      <c r="F1180" s="726"/>
    </row>
    <row r="1181" spans="1:6" x14ac:dyDescent="0.25">
      <c r="A1181" s="557"/>
      <c r="B1181" s="718"/>
      <c r="C1181" s="558"/>
      <c r="D1181" s="559"/>
      <c r="E1181" s="559"/>
      <c r="F1181" s="726"/>
    </row>
    <row r="1182" spans="1:6" x14ac:dyDescent="0.25">
      <c r="A1182" s="557"/>
      <c r="B1182" s="718"/>
      <c r="C1182" s="558"/>
      <c r="D1182" s="559"/>
      <c r="E1182" s="559"/>
      <c r="F1182" s="726"/>
    </row>
    <row r="1183" spans="1:6" x14ac:dyDescent="0.25">
      <c r="A1183" s="557"/>
      <c r="B1183" s="718"/>
      <c r="C1183" s="558"/>
      <c r="D1183" s="559"/>
      <c r="E1183" s="559"/>
      <c r="F1183" s="726"/>
    </row>
    <row r="1184" spans="1:6" x14ac:dyDescent="0.25">
      <c r="A1184" s="557"/>
      <c r="B1184" s="718"/>
      <c r="C1184" s="558"/>
      <c r="D1184" s="559"/>
      <c r="E1184" s="559"/>
      <c r="F1184" s="726"/>
    </row>
    <row r="1185" spans="1:6" x14ac:dyDescent="0.25">
      <c r="A1185" s="557"/>
      <c r="B1185" s="718"/>
      <c r="C1185" s="558"/>
      <c r="D1185" s="559"/>
      <c r="E1185" s="559"/>
      <c r="F1185" s="726"/>
    </row>
    <row r="1186" spans="1:6" x14ac:dyDescent="0.25">
      <c r="A1186" s="557"/>
      <c r="B1186" s="718"/>
      <c r="C1186" s="558"/>
      <c r="D1186" s="559"/>
      <c r="E1186" s="559"/>
      <c r="F1186" s="726"/>
    </row>
    <row r="1187" spans="1:6" x14ac:dyDescent="0.25">
      <c r="A1187" s="557"/>
      <c r="B1187" s="718"/>
      <c r="C1187" s="558"/>
      <c r="D1187" s="559"/>
      <c r="E1187" s="559"/>
      <c r="F1187" s="726"/>
    </row>
    <row r="1188" spans="1:6" x14ac:dyDescent="0.25">
      <c r="A1188" s="557"/>
      <c r="B1188" s="718"/>
      <c r="C1188" s="558"/>
      <c r="D1188" s="559"/>
      <c r="E1188" s="559"/>
      <c r="F1188" s="726"/>
    </row>
    <row r="1189" spans="1:6" x14ac:dyDescent="0.25">
      <c r="A1189" s="557"/>
      <c r="B1189" s="718"/>
      <c r="C1189" s="558"/>
      <c r="D1189" s="559"/>
      <c r="E1189" s="559"/>
      <c r="F1189" s="726"/>
    </row>
    <row r="1190" spans="1:6" x14ac:dyDescent="0.25">
      <c r="A1190" s="557"/>
      <c r="B1190" s="718"/>
      <c r="C1190" s="558"/>
      <c r="D1190" s="559"/>
      <c r="E1190" s="559"/>
      <c r="F1190" s="726"/>
    </row>
    <row r="1191" spans="1:6" x14ac:dyDescent="0.25">
      <c r="A1191" s="557"/>
      <c r="B1191" s="718"/>
      <c r="C1191" s="558"/>
      <c r="D1191" s="559"/>
      <c r="E1191" s="559"/>
      <c r="F1191" s="726"/>
    </row>
    <row r="1192" spans="1:6" x14ac:dyDescent="0.25">
      <c r="A1192" s="557"/>
      <c r="B1192" s="718"/>
      <c r="C1192" s="558"/>
      <c r="D1192" s="559"/>
      <c r="E1192" s="559"/>
      <c r="F1192" s="726"/>
    </row>
    <row r="1193" spans="1:6" x14ac:dyDescent="0.25">
      <c r="A1193" s="557"/>
      <c r="B1193" s="718"/>
      <c r="C1193" s="558"/>
      <c r="D1193" s="559"/>
      <c r="E1193" s="559"/>
      <c r="F1193" s="726"/>
    </row>
    <row r="1194" spans="1:6" x14ac:dyDescent="0.25">
      <c r="A1194" s="557"/>
      <c r="B1194" s="718"/>
      <c r="C1194" s="558"/>
      <c r="D1194" s="559"/>
      <c r="E1194" s="559"/>
      <c r="F1194" s="726"/>
    </row>
    <row r="1195" spans="1:6" x14ac:dyDescent="0.25">
      <c r="A1195" s="557"/>
      <c r="B1195" s="718"/>
      <c r="C1195" s="558"/>
      <c r="D1195" s="559"/>
      <c r="E1195" s="559"/>
      <c r="F1195" s="726"/>
    </row>
    <row r="1196" spans="1:6" x14ac:dyDescent="0.25">
      <c r="A1196" s="557"/>
      <c r="B1196" s="718"/>
      <c r="C1196" s="558"/>
      <c r="D1196" s="559"/>
      <c r="E1196" s="559"/>
      <c r="F1196" s="726"/>
    </row>
    <row r="1197" spans="1:6" x14ac:dyDescent="0.25">
      <c r="A1197" s="557"/>
      <c r="B1197" s="718"/>
      <c r="C1197" s="558"/>
      <c r="D1197" s="559"/>
      <c r="E1197" s="559"/>
      <c r="F1197" s="726"/>
    </row>
    <row r="1198" spans="1:6" x14ac:dyDescent="0.25">
      <c r="A1198" s="557"/>
      <c r="B1198" s="718"/>
      <c r="C1198" s="558"/>
      <c r="D1198" s="559"/>
      <c r="E1198" s="559"/>
      <c r="F1198" s="726"/>
    </row>
    <row r="1199" spans="1:6" x14ac:dyDescent="0.25">
      <c r="A1199" s="557"/>
      <c r="B1199" s="718"/>
      <c r="C1199" s="558"/>
      <c r="D1199" s="559"/>
      <c r="E1199" s="559"/>
      <c r="F1199" s="726"/>
    </row>
    <row r="1200" spans="1:6" x14ac:dyDescent="0.25">
      <c r="A1200" s="557"/>
      <c r="B1200" s="718"/>
      <c r="C1200" s="558"/>
      <c r="D1200" s="559"/>
      <c r="E1200" s="559"/>
      <c r="F1200" s="726"/>
    </row>
    <row r="1201" spans="1:6" x14ac:dyDescent="0.25">
      <c r="A1201" s="557"/>
      <c r="B1201" s="718"/>
      <c r="C1201" s="558"/>
      <c r="D1201" s="559"/>
      <c r="E1201" s="559"/>
      <c r="F1201" s="726"/>
    </row>
    <row r="1202" spans="1:6" x14ac:dyDescent="0.25">
      <c r="A1202" s="557"/>
      <c r="B1202" s="718"/>
      <c r="C1202" s="558"/>
      <c r="D1202" s="559"/>
      <c r="E1202" s="559"/>
      <c r="F1202" s="726"/>
    </row>
    <row r="1203" spans="1:6" x14ac:dyDescent="0.25">
      <c r="A1203" s="557"/>
      <c r="B1203" s="718"/>
      <c r="C1203" s="558"/>
      <c r="D1203" s="559"/>
      <c r="E1203" s="559"/>
      <c r="F1203" s="726"/>
    </row>
    <row r="1204" spans="1:6" x14ac:dyDescent="0.25">
      <c r="A1204" s="557"/>
      <c r="B1204" s="718"/>
      <c r="C1204" s="558"/>
      <c r="D1204" s="559"/>
      <c r="E1204" s="559"/>
      <c r="F1204" s="726"/>
    </row>
    <row r="1205" spans="1:6" x14ac:dyDescent="0.25">
      <c r="A1205" s="557"/>
      <c r="B1205" s="718"/>
      <c r="C1205" s="558"/>
      <c r="D1205" s="559"/>
      <c r="E1205" s="559"/>
      <c r="F1205" s="726"/>
    </row>
    <row r="1206" spans="1:6" x14ac:dyDescent="0.25">
      <c r="A1206" s="557"/>
      <c r="B1206" s="718"/>
      <c r="C1206" s="558"/>
      <c r="D1206" s="559"/>
      <c r="E1206" s="559"/>
      <c r="F1206" s="726"/>
    </row>
    <row r="1207" spans="1:6" x14ac:dyDescent="0.25">
      <c r="A1207" s="557"/>
      <c r="B1207" s="718"/>
      <c r="C1207" s="558"/>
      <c r="D1207" s="559"/>
      <c r="E1207" s="559"/>
      <c r="F1207" s="726"/>
    </row>
    <row r="1208" spans="1:6" x14ac:dyDescent="0.25">
      <c r="A1208" s="557"/>
      <c r="B1208" s="718"/>
      <c r="C1208" s="558"/>
      <c r="D1208" s="559"/>
      <c r="E1208" s="559"/>
      <c r="F1208" s="726"/>
    </row>
    <row r="1209" spans="1:6" x14ac:dyDescent="0.25">
      <c r="A1209" s="557"/>
      <c r="B1209" s="718"/>
      <c r="C1209" s="558"/>
      <c r="D1209" s="559"/>
      <c r="E1209" s="559"/>
      <c r="F1209" s="726"/>
    </row>
    <row r="1210" spans="1:6" x14ac:dyDescent="0.25">
      <c r="A1210" s="557"/>
      <c r="B1210" s="718"/>
      <c r="C1210" s="558"/>
      <c r="D1210" s="559"/>
      <c r="E1210" s="559"/>
      <c r="F1210" s="726"/>
    </row>
    <row r="1211" spans="1:6" x14ac:dyDescent="0.25">
      <c r="A1211" s="557"/>
      <c r="B1211" s="718"/>
      <c r="C1211" s="558"/>
      <c r="D1211" s="559"/>
      <c r="E1211" s="559"/>
      <c r="F1211" s="726"/>
    </row>
    <row r="1212" spans="1:6" x14ac:dyDescent="0.25">
      <c r="A1212" s="557"/>
      <c r="B1212" s="718"/>
      <c r="C1212" s="558"/>
      <c r="D1212" s="559"/>
      <c r="E1212" s="559"/>
      <c r="F1212" s="726"/>
    </row>
    <row r="1213" spans="1:6" x14ac:dyDescent="0.25">
      <c r="A1213" s="557"/>
      <c r="B1213" s="718"/>
      <c r="C1213" s="558"/>
      <c r="D1213" s="559"/>
      <c r="E1213" s="559"/>
      <c r="F1213" s="726"/>
    </row>
    <row r="1214" spans="1:6" x14ac:dyDescent="0.25">
      <c r="A1214" s="557"/>
      <c r="B1214" s="718"/>
      <c r="C1214" s="558"/>
      <c r="D1214" s="559"/>
      <c r="E1214" s="559"/>
      <c r="F1214" s="726"/>
    </row>
    <row r="1215" spans="1:6" x14ac:dyDescent="0.25">
      <c r="A1215" s="557"/>
      <c r="B1215" s="718"/>
      <c r="C1215" s="558"/>
      <c r="D1215" s="559"/>
      <c r="E1215" s="559"/>
      <c r="F1215" s="726"/>
    </row>
    <row r="1216" spans="1:6" x14ac:dyDescent="0.25">
      <c r="A1216" s="557"/>
      <c r="B1216" s="718"/>
      <c r="C1216" s="558"/>
      <c r="D1216" s="559"/>
      <c r="E1216" s="559"/>
      <c r="F1216" s="726"/>
    </row>
    <row r="1217" spans="1:6" x14ac:dyDescent="0.25">
      <c r="A1217" s="557"/>
      <c r="B1217" s="718"/>
      <c r="C1217" s="558"/>
      <c r="D1217" s="559"/>
      <c r="E1217" s="559"/>
      <c r="F1217" s="726"/>
    </row>
    <row r="1218" spans="1:6" x14ac:dyDescent="0.25">
      <c r="A1218" s="557"/>
      <c r="B1218" s="718"/>
      <c r="C1218" s="558"/>
      <c r="D1218" s="559"/>
      <c r="E1218" s="559"/>
      <c r="F1218" s="726"/>
    </row>
    <row r="1219" spans="1:6" x14ac:dyDescent="0.25">
      <c r="A1219" s="557"/>
      <c r="B1219" s="718"/>
      <c r="C1219" s="558"/>
      <c r="D1219" s="559"/>
      <c r="E1219" s="559"/>
      <c r="F1219" s="726"/>
    </row>
    <row r="1220" spans="1:6" x14ac:dyDescent="0.25">
      <c r="A1220" s="557"/>
      <c r="B1220" s="718"/>
      <c r="C1220" s="558"/>
      <c r="D1220" s="559"/>
      <c r="E1220" s="559"/>
      <c r="F1220" s="726"/>
    </row>
    <row r="1221" spans="1:6" x14ac:dyDescent="0.25">
      <c r="A1221" s="557"/>
      <c r="B1221" s="718"/>
      <c r="C1221" s="558"/>
      <c r="D1221" s="559"/>
      <c r="E1221" s="559"/>
      <c r="F1221" s="726"/>
    </row>
    <row r="1222" spans="1:6" x14ac:dyDescent="0.25">
      <c r="A1222" s="557"/>
      <c r="B1222" s="718"/>
      <c r="C1222" s="558"/>
      <c r="D1222" s="559"/>
      <c r="E1222" s="559"/>
      <c r="F1222" s="726"/>
    </row>
    <row r="1223" spans="1:6" x14ac:dyDescent="0.25">
      <c r="A1223" s="557"/>
      <c r="B1223" s="718"/>
      <c r="C1223" s="558"/>
      <c r="D1223" s="559"/>
      <c r="E1223" s="559"/>
      <c r="F1223" s="726"/>
    </row>
    <row r="1224" spans="1:6" x14ac:dyDescent="0.25">
      <c r="A1224" s="557"/>
      <c r="B1224" s="718"/>
      <c r="C1224" s="558"/>
      <c r="D1224" s="559"/>
      <c r="E1224" s="559"/>
      <c r="F1224" s="726"/>
    </row>
    <row r="1225" spans="1:6" x14ac:dyDescent="0.25">
      <c r="A1225" s="557"/>
      <c r="B1225" s="718"/>
      <c r="C1225" s="558"/>
      <c r="D1225" s="559"/>
      <c r="E1225" s="559"/>
      <c r="F1225" s="726"/>
    </row>
    <row r="1226" spans="1:6" x14ac:dyDescent="0.25">
      <c r="A1226" s="557"/>
      <c r="B1226" s="718"/>
      <c r="C1226" s="558"/>
      <c r="D1226" s="559"/>
      <c r="E1226" s="559"/>
      <c r="F1226" s="726"/>
    </row>
    <row r="1227" spans="1:6" x14ac:dyDescent="0.25">
      <c r="A1227" s="557"/>
      <c r="B1227" s="718"/>
      <c r="C1227" s="558"/>
      <c r="D1227" s="559"/>
      <c r="E1227" s="559"/>
      <c r="F1227" s="726"/>
    </row>
    <row r="1228" spans="1:6" x14ac:dyDescent="0.25">
      <c r="A1228" s="557"/>
      <c r="B1228" s="718"/>
      <c r="C1228" s="558"/>
      <c r="D1228" s="559"/>
      <c r="E1228" s="559"/>
      <c r="F1228" s="726"/>
    </row>
    <row r="1229" spans="1:6" x14ac:dyDescent="0.25">
      <c r="A1229" s="557"/>
      <c r="B1229" s="718"/>
      <c r="C1229" s="558"/>
      <c r="D1229" s="559"/>
      <c r="E1229" s="559"/>
      <c r="F1229" s="726"/>
    </row>
    <row r="1230" spans="1:6" x14ac:dyDescent="0.25">
      <c r="A1230" s="557"/>
      <c r="B1230" s="718"/>
      <c r="C1230" s="558"/>
      <c r="D1230" s="559"/>
      <c r="E1230" s="559"/>
      <c r="F1230" s="726"/>
    </row>
    <row r="1231" spans="1:6" x14ac:dyDescent="0.25">
      <c r="A1231" s="557"/>
      <c r="B1231" s="718"/>
      <c r="C1231" s="558"/>
      <c r="D1231" s="559"/>
      <c r="E1231" s="559"/>
      <c r="F1231" s="726"/>
    </row>
    <row r="1232" spans="1:6" x14ac:dyDescent="0.25">
      <c r="A1232" s="557"/>
      <c r="B1232" s="718"/>
      <c r="C1232" s="558"/>
      <c r="D1232" s="559"/>
      <c r="E1232" s="559"/>
      <c r="F1232" s="726"/>
    </row>
    <row r="1233" spans="1:6" x14ac:dyDescent="0.25">
      <c r="A1233" s="557"/>
      <c r="B1233" s="718"/>
      <c r="C1233" s="558"/>
      <c r="D1233" s="559"/>
      <c r="E1233" s="559"/>
      <c r="F1233" s="726"/>
    </row>
    <row r="1234" spans="1:6" x14ac:dyDescent="0.25">
      <c r="A1234" s="557"/>
      <c r="B1234" s="718"/>
      <c r="C1234" s="558"/>
      <c r="D1234" s="559"/>
      <c r="E1234" s="559"/>
      <c r="F1234" s="726"/>
    </row>
    <row r="1235" spans="1:6" x14ac:dyDescent="0.25">
      <c r="A1235" s="557"/>
      <c r="B1235" s="718"/>
      <c r="C1235" s="558"/>
      <c r="D1235" s="559"/>
      <c r="E1235" s="559"/>
      <c r="F1235" s="726"/>
    </row>
    <row r="1236" spans="1:6" x14ac:dyDescent="0.25">
      <c r="A1236" s="557"/>
      <c r="B1236" s="718"/>
      <c r="C1236" s="558"/>
      <c r="D1236" s="559"/>
      <c r="E1236" s="559"/>
      <c r="F1236" s="726"/>
    </row>
    <row r="1237" spans="1:6" x14ac:dyDescent="0.25">
      <c r="A1237" s="557"/>
      <c r="B1237" s="718"/>
      <c r="C1237" s="558"/>
      <c r="D1237" s="559"/>
      <c r="E1237" s="559"/>
      <c r="F1237" s="726"/>
    </row>
    <row r="1238" spans="1:6" x14ac:dyDescent="0.25">
      <c r="A1238" s="557"/>
      <c r="B1238" s="718"/>
      <c r="C1238" s="558"/>
      <c r="D1238" s="559"/>
      <c r="E1238" s="559"/>
      <c r="F1238" s="726"/>
    </row>
    <row r="1239" spans="1:6" x14ac:dyDescent="0.25">
      <c r="A1239" s="557"/>
      <c r="B1239" s="718"/>
      <c r="C1239" s="558"/>
      <c r="D1239" s="559"/>
      <c r="E1239" s="559"/>
      <c r="F1239" s="726"/>
    </row>
    <row r="1240" spans="1:6" x14ac:dyDescent="0.25">
      <c r="A1240" s="557"/>
      <c r="B1240" s="718"/>
      <c r="C1240" s="558"/>
      <c r="D1240" s="559"/>
      <c r="E1240" s="559"/>
      <c r="F1240" s="726"/>
    </row>
    <row r="1241" spans="1:6" x14ac:dyDescent="0.25">
      <c r="A1241" s="557"/>
      <c r="B1241" s="718"/>
      <c r="C1241" s="558"/>
      <c r="D1241" s="559"/>
      <c r="E1241" s="559"/>
      <c r="F1241" s="726"/>
    </row>
    <row r="1242" spans="1:6" x14ac:dyDescent="0.25">
      <c r="A1242" s="557"/>
      <c r="B1242" s="718"/>
      <c r="C1242" s="558"/>
      <c r="D1242" s="559"/>
      <c r="E1242" s="559"/>
      <c r="F1242" s="726"/>
    </row>
    <row r="1243" spans="1:6" x14ac:dyDescent="0.25">
      <c r="A1243" s="557"/>
      <c r="B1243" s="718"/>
      <c r="C1243" s="558"/>
      <c r="D1243" s="559"/>
      <c r="E1243" s="559"/>
      <c r="F1243" s="726"/>
    </row>
    <row r="1244" spans="1:6" x14ac:dyDescent="0.25">
      <c r="A1244" s="557"/>
      <c r="B1244" s="718"/>
      <c r="C1244" s="558"/>
      <c r="D1244" s="559"/>
      <c r="E1244" s="559"/>
      <c r="F1244" s="726"/>
    </row>
    <row r="1245" spans="1:6" x14ac:dyDescent="0.25">
      <c r="A1245" s="557"/>
      <c r="B1245" s="718"/>
      <c r="C1245" s="558"/>
      <c r="D1245" s="559"/>
      <c r="E1245" s="559"/>
      <c r="F1245" s="726"/>
    </row>
    <row r="1246" spans="1:6" x14ac:dyDescent="0.25">
      <c r="A1246" s="557"/>
      <c r="B1246" s="718"/>
      <c r="C1246" s="558"/>
      <c r="D1246" s="559"/>
      <c r="E1246" s="559"/>
      <c r="F1246" s="726"/>
    </row>
    <row r="1247" spans="1:6" x14ac:dyDescent="0.25">
      <c r="A1247" s="557"/>
      <c r="B1247" s="718"/>
      <c r="C1247" s="558"/>
      <c r="D1247" s="559"/>
      <c r="E1247" s="559"/>
      <c r="F1247" s="726"/>
    </row>
    <row r="1248" spans="1:6" x14ac:dyDescent="0.25">
      <c r="A1248" s="557"/>
      <c r="B1248" s="718"/>
      <c r="C1248" s="558"/>
      <c r="D1248" s="559"/>
      <c r="E1248" s="559"/>
      <c r="F1248" s="726"/>
    </row>
    <row r="1249" spans="1:6" x14ac:dyDescent="0.25">
      <c r="A1249" s="557"/>
      <c r="B1249" s="718"/>
      <c r="C1249" s="558"/>
      <c r="D1249" s="559"/>
      <c r="E1249" s="559"/>
      <c r="F1249" s="726"/>
    </row>
    <row r="1250" spans="1:6" x14ac:dyDescent="0.25">
      <c r="A1250" s="557"/>
      <c r="B1250" s="718"/>
      <c r="C1250" s="558"/>
      <c r="D1250" s="559"/>
      <c r="E1250" s="559"/>
      <c r="F1250" s="726"/>
    </row>
    <row r="1251" spans="1:6" x14ac:dyDescent="0.25">
      <c r="A1251" s="557"/>
      <c r="B1251" s="718"/>
      <c r="C1251" s="558"/>
      <c r="D1251" s="559"/>
      <c r="E1251" s="559"/>
      <c r="F1251" s="726"/>
    </row>
    <row r="1252" spans="1:6" x14ac:dyDescent="0.25">
      <c r="A1252" s="557"/>
      <c r="B1252" s="718"/>
      <c r="C1252" s="558"/>
      <c r="D1252" s="559"/>
      <c r="E1252" s="559"/>
      <c r="F1252" s="726"/>
    </row>
    <row r="1253" spans="1:6" x14ac:dyDescent="0.25">
      <c r="A1253" s="557"/>
      <c r="B1253" s="718"/>
      <c r="C1253" s="558"/>
      <c r="D1253" s="559"/>
      <c r="E1253" s="559"/>
      <c r="F1253" s="726"/>
    </row>
    <row r="1254" spans="1:6" x14ac:dyDescent="0.25">
      <c r="A1254" s="557"/>
      <c r="B1254" s="718"/>
      <c r="C1254" s="558"/>
      <c r="D1254" s="559"/>
      <c r="E1254" s="559"/>
      <c r="F1254" s="726"/>
    </row>
    <row r="1255" spans="1:6" x14ac:dyDescent="0.25">
      <c r="A1255" s="557"/>
      <c r="B1255" s="718"/>
      <c r="C1255" s="558"/>
      <c r="D1255" s="559"/>
      <c r="E1255" s="559"/>
      <c r="F1255" s="726"/>
    </row>
    <row r="1256" spans="1:6" x14ac:dyDescent="0.25">
      <c r="A1256" s="557"/>
      <c r="B1256" s="718"/>
      <c r="C1256" s="558"/>
      <c r="D1256" s="559"/>
      <c r="E1256" s="559"/>
      <c r="F1256" s="726"/>
    </row>
    <row r="1257" spans="1:6" x14ac:dyDescent="0.25">
      <c r="A1257" s="557"/>
      <c r="B1257" s="718"/>
      <c r="C1257" s="558"/>
      <c r="D1257" s="559"/>
      <c r="E1257" s="559"/>
      <c r="F1257" s="726"/>
    </row>
    <row r="1258" spans="1:6" x14ac:dyDescent="0.25">
      <c r="A1258" s="557"/>
      <c r="B1258" s="718"/>
      <c r="C1258" s="558"/>
      <c r="D1258" s="559"/>
      <c r="E1258" s="559"/>
      <c r="F1258" s="726"/>
    </row>
    <row r="1259" spans="1:6" x14ac:dyDescent="0.25">
      <c r="A1259" s="557"/>
      <c r="B1259" s="718"/>
      <c r="C1259" s="558"/>
      <c r="D1259" s="559"/>
      <c r="E1259" s="559"/>
      <c r="F1259" s="726"/>
    </row>
    <row r="1260" spans="1:6" x14ac:dyDescent="0.25">
      <c r="A1260" s="557"/>
      <c r="B1260" s="718"/>
      <c r="C1260" s="558"/>
      <c r="D1260" s="559"/>
      <c r="E1260" s="559"/>
      <c r="F1260" s="726"/>
    </row>
    <row r="1261" spans="1:6" x14ac:dyDescent="0.25">
      <c r="A1261" s="557"/>
      <c r="B1261" s="718"/>
      <c r="C1261" s="558"/>
      <c r="D1261" s="559"/>
      <c r="E1261" s="559"/>
      <c r="F1261" s="726"/>
    </row>
    <row r="1262" spans="1:6" x14ac:dyDescent="0.25">
      <c r="A1262" s="557"/>
      <c r="B1262" s="718"/>
      <c r="C1262" s="558"/>
      <c r="D1262" s="559"/>
      <c r="E1262" s="559"/>
      <c r="F1262" s="726"/>
    </row>
    <row r="1263" spans="1:6" x14ac:dyDescent="0.25">
      <c r="A1263" s="557"/>
      <c r="B1263" s="718"/>
      <c r="C1263" s="558"/>
      <c r="D1263" s="559"/>
      <c r="E1263" s="559"/>
      <c r="F1263" s="726"/>
    </row>
    <row r="1264" spans="1:6" x14ac:dyDescent="0.25">
      <c r="A1264" s="557"/>
      <c r="B1264" s="718"/>
      <c r="C1264" s="558"/>
      <c r="D1264" s="559"/>
      <c r="E1264" s="559"/>
      <c r="F1264" s="726"/>
    </row>
    <row r="1265" spans="1:6" x14ac:dyDescent="0.25">
      <c r="A1265" s="557"/>
      <c r="B1265" s="718"/>
      <c r="C1265" s="558"/>
      <c r="D1265" s="559"/>
      <c r="E1265" s="559"/>
      <c r="F1265" s="726"/>
    </row>
    <row r="1266" spans="1:6" x14ac:dyDescent="0.25">
      <c r="A1266" s="557"/>
      <c r="B1266" s="718"/>
      <c r="C1266" s="558"/>
      <c r="D1266" s="559"/>
      <c r="E1266" s="559"/>
      <c r="F1266" s="726"/>
    </row>
    <row r="1267" spans="1:6" x14ac:dyDescent="0.25">
      <c r="A1267" s="557"/>
      <c r="B1267" s="718"/>
      <c r="C1267" s="558"/>
      <c r="D1267" s="559"/>
      <c r="E1267" s="559"/>
      <c r="F1267" s="726"/>
    </row>
    <row r="1268" spans="1:6" x14ac:dyDescent="0.25">
      <c r="A1268" s="557"/>
      <c r="B1268" s="718"/>
      <c r="C1268" s="558"/>
      <c r="D1268" s="559"/>
      <c r="E1268" s="559"/>
      <c r="F1268" s="726"/>
    </row>
    <row r="1269" spans="1:6" x14ac:dyDescent="0.25">
      <c r="A1269" s="557"/>
      <c r="B1269" s="718"/>
      <c r="C1269" s="558"/>
      <c r="D1269" s="559"/>
      <c r="E1269" s="559"/>
      <c r="F1269" s="726"/>
    </row>
    <row r="1270" spans="1:6" x14ac:dyDescent="0.25">
      <c r="A1270" s="557"/>
      <c r="B1270" s="718"/>
      <c r="C1270" s="558"/>
      <c r="D1270" s="559"/>
      <c r="E1270" s="559"/>
      <c r="F1270" s="726"/>
    </row>
    <row r="1271" spans="1:6" x14ac:dyDescent="0.25">
      <c r="A1271" s="557"/>
      <c r="B1271" s="718"/>
      <c r="C1271" s="558"/>
      <c r="D1271" s="559"/>
      <c r="E1271" s="559"/>
      <c r="F1271" s="726"/>
    </row>
    <row r="1272" spans="1:6" x14ac:dyDescent="0.25">
      <c r="A1272" s="557"/>
      <c r="B1272" s="718"/>
      <c r="C1272" s="558"/>
      <c r="D1272" s="559"/>
      <c r="E1272" s="559"/>
      <c r="F1272" s="726"/>
    </row>
    <row r="1273" spans="1:6" x14ac:dyDescent="0.25">
      <c r="A1273" s="557"/>
      <c r="B1273" s="718"/>
      <c r="C1273" s="558"/>
      <c r="D1273" s="559"/>
      <c r="E1273" s="559"/>
      <c r="F1273" s="726"/>
    </row>
    <row r="1274" spans="1:6" x14ac:dyDescent="0.25">
      <c r="A1274" s="557"/>
      <c r="B1274" s="718"/>
      <c r="C1274" s="558"/>
      <c r="D1274" s="559"/>
      <c r="E1274" s="559"/>
      <c r="F1274" s="726"/>
    </row>
    <row r="1275" spans="1:6" x14ac:dyDescent="0.25">
      <c r="A1275" s="557"/>
      <c r="B1275" s="718"/>
      <c r="C1275" s="558"/>
      <c r="D1275" s="559"/>
      <c r="E1275" s="559"/>
      <c r="F1275" s="726"/>
    </row>
    <row r="1276" spans="1:6" x14ac:dyDescent="0.25">
      <c r="A1276" s="557"/>
      <c r="B1276" s="718"/>
      <c r="C1276" s="558"/>
      <c r="D1276" s="559"/>
      <c r="E1276" s="559"/>
      <c r="F1276" s="726"/>
    </row>
    <row r="1277" spans="1:6" x14ac:dyDescent="0.25">
      <c r="A1277" s="557"/>
      <c r="B1277" s="718"/>
      <c r="C1277" s="558"/>
      <c r="D1277" s="559"/>
      <c r="E1277" s="559"/>
      <c r="F1277" s="726"/>
    </row>
    <row r="1278" spans="1:6" x14ac:dyDescent="0.25">
      <c r="A1278" s="557"/>
      <c r="B1278" s="718"/>
      <c r="C1278" s="558"/>
      <c r="D1278" s="559"/>
      <c r="E1278" s="559"/>
      <c r="F1278" s="726"/>
    </row>
    <row r="1279" spans="1:6" x14ac:dyDescent="0.25">
      <c r="A1279" s="557"/>
      <c r="B1279" s="718"/>
      <c r="C1279" s="558"/>
      <c r="D1279" s="559"/>
      <c r="E1279" s="559"/>
      <c r="F1279" s="726"/>
    </row>
    <row r="1280" spans="1:6" x14ac:dyDescent="0.25">
      <c r="A1280" s="557"/>
      <c r="B1280" s="718"/>
      <c r="C1280" s="558"/>
      <c r="D1280" s="559"/>
      <c r="E1280" s="559"/>
      <c r="F1280" s="726"/>
    </row>
    <row r="1281" spans="1:6" x14ac:dyDescent="0.25">
      <c r="A1281" s="557"/>
      <c r="B1281" s="718"/>
      <c r="C1281" s="558"/>
      <c r="D1281" s="559"/>
      <c r="E1281" s="559"/>
      <c r="F1281" s="726"/>
    </row>
    <row r="1282" spans="1:6" x14ac:dyDescent="0.25">
      <c r="A1282" s="557"/>
      <c r="B1282" s="718"/>
      <c r="C1282" s="558"/>
      <c r="D1282" s="559"/>
      <c r="E1282" s="559"/>
      <c r="F1282" s="726"/>
    </row>
    <row r="1283" spans="1:6" x14ac:dyDescent="0.25">
      <c r="A1283" s="557"/>
      <c r="B1283" s="718"/>
      <c r="C1283" s="558"/>
      <c r="D1283" s="559"/>
      <c r="E1283" s="559"/>
      <c r="F1283" s="726"/>
    </row>
    <row r="1284" spans="1:6" x14ac:dyDescent="0.25">
      <c r="A1284" s="557"/>
      <c r="B1284" s="718"/>
      <c r="C1284" s="558"/>
      <c r="D1284" s="559"/>
      <c r="E1284" s="559"/>
      <c r="F1284" s="726"/>
    </row>
    <row r="1285" spans="1:6" x14ac:dyDescent="0.25">
      <c r="A1285" s="557"/>
      <c r="B1285" s="718"/>
      <c r="C1285" s="558"/>
      <c r="D1285" s="559"/>
      <c r="E1285" s="559"/>
      <c r="F1285" s="726"/>
    </row>
    <row r="1286" spans="1:6" x14ac:dyDescent="0.25">
      <c r="A1286" s="557"/>
      <c r="B1286" s="718"/>
      <c r="C1286" s="558"/>
      <c r="D1286" s="559"/>
      <c r="E1286" s="559"/>
      <c r="F1286" s="726"/>
    </row>
    <row r="1287" spans="1:6" x14ac:dyDescent="0.25">
      <c r="A1287" s="557"/>
      <c r="B1287" s="718"/>
      <c r="C1287" s="558"/>
      <c r="D1287" s="559"/>
      <c r="E1287" s="559"/>
      <c r="F1287" s="726"/>
    </row>
    <row r="1288" spans="1:6" x14ac:dyDescent="0.25">
      <c r="A1288" s="557"/>
      <c r="B1288" s="718"/>
      <c r="C1288" s="558"/>
      <c r="D1288" s="559"/>
      <c r="E1288" s="559"/>
      <c r="F1288" s="726"/>
    </row>
    <row r="1289" spans="1:6" x14ac:dyDescent="0.25">
      <c r="A1289" s="557"/>
      <c r="B1289" s="718"/>
      <c r="C1289" s="558"/>
      <c r="D1289" s="559"/>
      <c r="E1289" s="559"/>
      <c r="F1289" s="726"/>
    </row>
    <row r="1290" spans="1:6" x14ac:dyDescent="0.25">
      <c r="A1290" s="557"/>
      <c r="B1290" s="718"/>
      <c r="C1290" s="558"/>
      <c r="D1290" s="559"/>
      <c r="E1290" s="559"/>
      <c r="F1290" s="726"/>
    </row>
    <row r="1291" spans="1:6" x14ac:dyDescent="0.25">
      <c r="A1291" s="557"/>
      <c r="B1291" s="718"/>
      <c r="C1291" s="558"/>
      <c r="D1291" s="559"/>
      <c r="E1291" s="559"/>
      <c r="F1291" s="726"/>
    </row>
    <row r="1292" spans="1:6" x14ac:dyDescent="0.25">
      <c r="A1292" s="557"/>
      <c r="B1292" s="718"/>
      <c r="C1292" s="558"/>
      <c r="D1292" s="559"/>
      <c r="E1292" s="559"/>
      <c r="F1292" s="726"/>
    </row>
    <row r="1293" spans="1:6" x14ac:dyDescent="0.25">
      <c r="A1293" s="557"/>
      <c r="B1293" s="718"/>
      <c r="C1293" s="558"/>
      <c r="D1293" s="559"/>
      <c r="E1293" s="559"/>
      <c r="F1293" s="726"/>
    </row>
    <row r="1294" spans="1:6" x14ac:dyDescent="0.25">
      <c r="A1294" s="557"/>
      <c r="B1294" s="718"/>
      <c r="C1294" s="558"/>
      <c r="D1294" s="559"/>
      <c r="E1294" s="559"/>
      <c r="F1294" s="726"/>
    </row>
    <row r="1295" spans="1:6" x14ac:dyDescent="0.25">
      <c r="A1295" s="557"/>
      <c r="B1295" s="718"/>
      <c r="C1295" s="558"/>
      <c r="D1295" s="559"/>
      <c r="E1295" s="559"/>
      <c r="F1295" s="726"/>
    </row>
    <row r="1296" spans="1:6" x14ac:dyDescent="0.25">
      <c r="A1296" s="557"/>
      <c r="B1296" s="718"/>
      <c r="C1296" s="558"/>
      <c r="D1296" s="559"/>
      <c r="E1296" s="559"/>
      <c r="F1296" s="726"/>
    </row>
    <row r="1297" spans="1:6" x14ac:dyDescent="0.25">
      <c r="A1297" s="557"/>
      <c r="B1297" s="718"/>
      <c r="C1297" s="558"/>
      <c r="D1297" s="559"/>
      <c r="E1297" s="559"/>
      <c r="F1297" s="726"/>
    </row>
    <row r="1298" spans="1:6" x14ac:dyDescent="0.25">
      <c r="A1298" s="557"/>
      <c r="B1298" s="718"/>
      <c r="C1298" s="558"/>
      <c r="D1298" s="559"/>
      <c r="E1298" s="559"/>
      <c r="F1298" s="726"/>
    </row>
    <row r="1299" spans="1:6" x14ac:dyDescent="0.25">
      <c r="A1299" s="557"/>
      <c r="B1299" s="718"/>
      <c r="C1299" s="558"/>
      <c r="D1299" s="559"/>
      <c r="E1299" s="559"/>
      <c r="F1299" s="726"/>
    </row>
    <row r="1300" spans="1:6" x14ac:dyDescent="0.25">
      <c r="A1300" s="557"/>
      <c r="B1300" s="718"/>
      <c r="C1300" s="558"/>
      <c r="D1300" s="559"/>
      <c r="E1300" s="559"/>
      <c r="F1300" s="726"/>
    </row>
    <row r="1301" spans="1:6" x14ac:dyDescent="0.25">
      <c r="A1301" s="557"/>
      <c r="B1301" s="718"/>
      <c r="C1301" s="558"/>
      <c r="D1301" s="559"/>
      <c r="E1301" s="559"/>
      <c r="F1301" s="726"/>
    </row>
    <row r="1302" spans="1:6" x14ac:dyDescent="0.25">
      <c r="A1302" s="557"/>
      <c r="B1302" s="718"/>
      <c r="C1302" s="558"/>
      <c r="D1302" s="559"/>
      <c r="E1302" s="559"/>
      <c r="F1302" s="726"/>
    </row>
    <row r="1303" spans="1:6" x14ac:dyDescent="0.25">
      <c r="A1303" s="557"/>
      <c r="B1303" s="718"/>
      <c r="C1303" s="558"/>
      <c r="D1303" s="559"/>
      <c r="E1303" s="559"/>
      <c r="F1303" s="726"/>
    </row>
    <row r="1304" spans="1:6" x14ac:dyDescent="0.25">
      <c r="A1304" s="557"/>
      <c r="B1304" s="718"/>
      <c r="C1304" s="558"/>
      <c r="D1304" s="559"/>
      <c r="E1304" s="559"/>
      <c r="F1304" s="726"/>
    </row>
    <row r="1305" spans="1:6" x14ac:dyDescent="0.25">
      <c r="A1305" s="557"/>
      <c r="B1305" s="718"/>
      <c r="C1305" s="558"/>
      <c r="D1305" s="559"/>
      <c r="E1305" s="559"/>
      <c r="F1305" s="726"/>
    </row>
    <row r="1306" spans="1:6" x14ac:dyDescent="0.25">
      <c r="A1306" s="557"/>
      <c r="B1306" s="718"/>
      <c r="C1306" s="558"/>
      <c r="D1306" s="559"/>
      <c r="E1306" s="559"/>
      <c r="F1306" s="726"/>
    </row>
    <row r="1307" spans="1:6" x14ac:dyDescent="0.25">
      <c r="A1307" s="557"/>
      <c r="B1307" s="718"/>
      <c r="C1307" s="558"/>
      <c r="D1307" s="559"/>
      <c r="E1307" s="559"/>
      <c r="F1307" s="726"/>
    </row>
    <row r="1308" spans="1:6" x14ac:dyDescent="0.25">
      <c r="A1308" s="557"/>
      <c r="B1308" s="718"/>
      <c r="C1308" s="558"/>
      <c r="D1308" s="559"/>
      <c r="E1308" s="559"/>
      <c r="F1308" s="726"/>
    </row>
    <row r="1309" spans="1:6" x14ac:dyDescent="0.25">
      <c r="A1309" s="557"/>
      <c r="B1309" s="718"/>
      <c r="C1309" s="558"/>
      <c r="D1309" s="559"/>
      <c r="E1309" s="559"/>
      <c r="F1309" s="726"/>
    </row>
    <row r="1310" spans="1:6" x14ac:dyDescent="0.25">
      <c r="A1310" s="557"/>
      <c r="B1310" s="718"/>
      <c r="C1310" s="558"/>
      <c r="D1310" s="559"/>
      <c r="E1310" s="559"/>
      <c r="F1310" s="726"/>
    </row>
    <row r="1311" spans="1:6" x14ac:dyDescent="0.25">
      <c r="A1311" s="557"/>
      <c r="B1311" s="718"/>
      <c r="C1311" s="558"/>
      <c r="D1311" s="559"/>
      <c r="E1311" s="559"/>
      <c r="F1311" s="726"/>
    </row>
    <row r="1312" spans="1:6" x14ac:dyDescent="0.25">
      <c r="A1312" s="557"/>
      <c r="B1312" s="718"/>
      <c r="C1312" s="558"/>
      <c r="D1312" s="559"/>
      <c r="E1312" s="559"/>
      <c r="F1312" s="726"/>
    </row>
    <row r="1313" spans="1:6" x14ac:dyDescent="0.25">
      <c r="A1313" s="557"/>
      <c r="B1313" s="718"/>
      <c r="C1313" s="558"/>
      <c r="D1313" s="559"/>
      <c r="E1313" s="559"/>
      <c r="F1313" s="726"/>
    </row>
    <row r="1314" spans="1:6" x14ac:dyDescent="0.25">
      <c r="A1314" s="557"/>
      <c r="B1314" s="718"/>
      <c r="C1314" s="558"/>
      <c r="D1314" s="559"/>
      <c r="E1314" s="559"/>
      <c r="F1314" s="726"/>
    </row>
    <row r="1315" spans="1:6" x14ac:dyDescent="0.25">
      <c r="A1315" s="557"/>
      <c r="B1315" s="718"/>
      <c r="C1315" s="558"/>
      <c r="D1315" s="559"/>
      <c r="E1315" s="559"/>
      <c r="F1315" s="726"/>
    </row>
    <row r="1316" spans="1:6" x14ac:dyDescent="0.25">
      <c r="A1316" s="557"/>
      <c r="B1316" s="718"/>
      <c r="C1316" s="558"/>
      <c r="D1316" s="559"/>
      <c r="E1316" s="559"/>
      <c r="F1316" s="726"/>
    </row>
    <row r="1317" spans="1:6" x14ac:dyDescent="0.25">
      <c r="A1317" s="557"/>
      <c r="B1317" s="718"/>
      <c r="C1317" s="558"/>
      <c r="D1317" s="559"/>
      <c r="E1317" s="559"/>
      <c r="F1317" s="726"/>
    </row>
    <row r="1318" spans="1:6" x14ac:dyDescent="0.25">
      <c r="A1318" s="557"/>
      <c r="B1318" s="718"/>
      <c r="C1318" s="558"/>
      <c r="D1318" s="559"/>
      <c r="E1318" s="559"/>
      <c r="F1318" s="726"/>
    </row>
    <row r="1319" spans="1:6" x14ac:dyDescent="0.25">
      <c r="A1319" s="557"/>
      <c r="B1319" s="718"/>
      <c r="C1319" s="558"/>
      <c r="D1319" s="559"/>
      <c r="E1319" s="559"/>
      <c r="F1319" s="726"/>
    </row>
    <row r="1320" spans="1:6" x14ac:dyDescent="0.25">
      <c r="A1320" s="557"/>
      <c r="B1320" s="718"/>
      <c r="C1320" s="558"/>
      <c r="D1320" s="559"/>
      <c r="E1320" s="559"/>
      <c r="F1320" s="726"/>
    </row>
    <row r="1321" spans="1:6" x14ac:dyDescent="0.25">
      <c r="A1321" s="557"/>
      <c r="B1321" s="718"/>
      <c r="C1321" s="558"/>
      <c r="D1321" s="559"/>
      <c r="E1321" s="559"/>
      <c r="F1321" s="726"/>
    </row>
    <row r="1322" spans="1:6" x14ac:dyDescent="0.25">
      <c r="A1322" s="557"/>
      <c r="B1322" s="718"/>
      <c r="C1322" s="558"/>
      <c r="D1322" s="559"/>
      <c r="E1322" s="559"/>
      <c r="F1322" s="726"/>
    </row>
    <row r="1323" spans="1:6" x14ac:dyDescent="0.25">
      <c r="A1323" s="557"/>
      <c r="B1323" s="718"/>
      <c r="C1323" s="558"/>
      <c r="D1323" s="559"/>
      <c r="E1323" s="559"/>
      <c r="F1323" s="726"/>
    </row>
    <row r="1324" spans="1:6" x14ac:dyDescent="0.25">
      <c r="A1324" s="557"/>
      <c r="B1324" s="718"/>
      <c r="C1324" s="558"/>
      <c r="D1324" s="559"/>
      <c r="E1324" s="559"/>
      <c r="F1324" s="726"/>
    </row>
    <row r="1325" spans="1:6" x14ac:dyDescent="0.25">
      <c r="A1325" s="557"/>
      <c r="B1325" s="718"/>
      <c r="C1325" s="558"/>
      <c r="D1325" s="559"/>
      <c r="E1325" s="559"/>
      <c r="F1325" s="726"/>
    </row>
    <row r="1326" spans="1:6" x14ac:dyDescent="0.25">
      <c r="A1326" s="557"/>
      <c r="B1326" s="718"/>
      <c r="C1326" s="558"/>
      <c r="D1326" s="559"/>
      <c r="E1326" s="559"/>
      <c r="F1326" s="726"/>
    </row>
    <row r="1327" spans="1:6" x14ac:dyDescent="0.25">
      <c r="A1327" s="557"/>
      <c r="B1327" s="718"/>
      <c r="C1327" s="558"/>
      <c r="D1327" s="559"/>
      <c r="E1327" s="559"/>
      <c r="F1327" s="726"/>
    </row>
    <row r="1328" spans="1:6" x14ac:dyDescent="0.25">
      <c r="A1328" s="557"/>
      <c r="B1328" s="718"/>
      <c r="C1328" s="558"/>
      <c r="D1328" s="559"/>
      <c r="E1328" s="559"/>
      <c r="F1328" s="726"/>
    </row>
    <row r="1329" spans="1:6" x14ac:dyDescent="0.25">
      <c r="A1329" s="557"/>
      <c r="B1329" s="718"/>
      <c r="C1329" s="558"/>
      <c r="D1329" s="559"/>
      <c r="E1329" s="559"/>
      <c r="F1329" s="726"/>
    </row>
    <row r="1330" spans="1:6" x14ac:dyDescent="0.25">
      <c r="A1330" s="557"/>
      <c r="B1330" s="718"/>
      <c r="C1330" s="558"/>
      <c r="D1330" s="559"/>
      <c r="E1330" s="559"/>
      <c r="F1330" s="726"/>
    </row>
    <row r="1331" spans="1:6" x14ac:dyDescent="0.25">
      <c r="A1331" s="557"/>
      <c r="B1331" s="718"/>
      <c r="C1331" s="558"/>
      <c r="D1331" s="559"/>
      <c r="E1331" s="559"/>
      <c r="F1331" s="726"/>
    </row>
    <row r="1332" spans="1:6" x14ac:dyDescent="0.25">
      <c r="A1332" s="557"/>
      <c r="B1332" s="718"/>
      <c r="C1332" s="558"/>
      <c r="D1332" s="559"/>
      <c r="E1332" s="559"/>
      <c r="F1332" s="726"/>
    </row>
    <row r="1333" spans="1:6" x14ac:dyDescent="0.25">
      <c r="A1333" s="557"/>
      <c r="B1333" s="718"/>
      <c r="C1333" s="558"/>
      <c r="D1333" s="559"/>
      <c r="E1333" s="559"/>
      <c r="F1333" s="726"/>
    </row>
    <row r="1334" spans="1:6" x14ac:dyDescent="0.25">
      <c r="A1334" s="557"/>
      <c r="B1334" s="718"/>
      <c r="C1334" s="558"/>
      <c r="D1334" s="559"/>
      <c r="E1334" s="559"/>
      <c r="F1334" s="726"/>
    </row>
    <row r="1335" spans="1:6" x14ac:dyDescent="0.25">
      <c r="A1335" s="557"/>
      <c r="B1335" s="718"/>
      <c r="C1335" s="558"/>
      <c r="D1335" s="559"/>
      <c r="E1335" s="559"/>
      <c r="F1335" s="726"/>
    </row>
    <row r="1336" spans="1:6" x14ac:dyDescent="0.25">
      <c r="A1336" s="557"/>
      <c r="B1336" s="718"/>
      <c r="C1336" s="558"/>
      <c r="D1336" s="559"/>
      <c r="E1336" s="559"/>
      <c r="F1336" s="726"/>
    </row>
    <row r="1337" spans="1:6" x14ac:dyDescent="0.25">
      <c r="A1337" s="557"/>
      <c r="B1337" s="718"/>
      <c r="C1337" s="558"/>
      <c r="D1337" s="559"/>
      <c r="E1337" s="559"/>
      <c r="F1337" s="726"/>
    </row>
    <row r="1338" spans="1:6" x14ac:dyDescent="0.25">
      <c r="A1338" s="557"/>
      <c r="B1338" s="718"/>
      <c r="C1338" s="558"/>
      <c r="D1338" s="559"/>
      <c r="E1338" s="559"/>
      <c r="F1338" s="726"/>
    </row>
    <row r="1339" spans="1:6" x14ac:dyDescent="0.25">
      <c r="A1339" s="557"/>
      <c r="B1339" s="718"/>
      <c r="C1339" s="558"/>
      <c r="D1339" s="559"/>
      <c r="E1339" s="559"/>
      <c r="F1339" s="726"/>
    </row>
    <row r="1340" spans="1:6" x14ac:dyDescent="0.25">
      <c r="A1340" s="557"/>
      <c r="B1340" s="718"/>
      <c r="C1340" s="558"/>
      <c r="D1340" s="559"/>
      <c r="E1340" s="559"/>
      <c r="F1340" s="726"/>
    </row>
    <row r="1341" spans="1:6" x14ac:dyDescent="0.25">
      <c r="A1341" s="557"/>
      <c r="B1341" s="718"/>
      <c r="C1341" s="558"/>
      <c r="D1341" s="559"/>
      <c r="E1341" s="559"/>
      <c r="F1341" s="726"/>
    </row>
    <row r="1342" spans="1:6" x14ac:dyDescent="0.25">
      <c r="A1342" s="557"/>
      <c r="B1342" s="718"/>
      <c r="C1342" s="558"/>
      <c r="D1342" s="559"/>
      <c r="E1342" s="559"/>
      <c r="F1342" s="726"/>
    </row>
    <row r="1343" spans="1:6" x14ac:dyDescent="0.25">
      <c r="A1343" s="557"/>
      <c r="B1343" s="718"/>
      <c r="C1343" s="558"/>
      <c r="D1343" s="559"/>
      <c r="E1343" s="559"/>
      <c r="F1343" s="726"/>
    </row>
    <row r="1344" spans="1:6" x14ac:dyDescent="0.25">
      <c r="A1344" s="557"/>
      <c r="B1344" s="718"/>
      <c r="C1344" s="558"/>
      <c r="D1344" s="559"/>
      <c r="E1344" s="559"/>
      <c r="F1344" s="726"/>
    </row>
    <row r="1345" spans="1:6" x14ac:dyDescent="0.25">
      <c r="A1345" s="557"/>
      <c r="B1345" s="718"/>
      <c r="C1345" s="558"/>
      <c r="D1345" s="559"/>
      <c r="E1345" s="559"/>
      <c r="F1345" s="726"/>
    </row>
    <row r="1346" spans="1:6" x14ac:dyDescent="0.25">
      <c r="A1346" s="557"/>
      <c r="B1346" s="718"/>
      <c r="C1346" s="558"/>
      <c r="D1346" s="559"/>
      <c r="E1346" s="559"/>
      <c r="F1346" s="726"/>
    </row>
    <row r="1347" spans="1:6" x14ac:dyDescent="0.25">
      <c r="A1347" s="557"/>
      <c r="B1347" s="718"/>
      <c r="C1347" s="558"/>
      <c r="D1347" s="559"/>
      <c r="E1347" s="559"/>
      <c r="F1347" s="726"/>
    </row>
    <row r="1348" spans="1:6" x14ac:dyDescent="0.25">
      <c r="A1348" s="557"/>
      <c r="B1348" s="718"/>
      <c r="C1348" s="558"/>
      <c r="D1348" s="559"/>
      <c r="E1348" s="559"/>
      <c r="F1348" s="726"/>
    </row>
    <row r="1349" spans="1:6" x14ac:dyDescent="0.25">
      <c r="A1349" s="557"/>
      <c r="B1349" s="718"/>
      <c r="C1349" s="558"/>
      <c r="D1349" s="559"/>
      <c r="E1349" s="559"/>
      <c r="F1349" s="726"/>
    </row>
    <row r="1350" spans="1:6" x14ac:dyDescent="0.25">
      <c r="A1350" s="557"/>
      <c r="B1350" s="718"/>
      <c r="C1350" s="558"/>
      <c r="D1350" s="559"/>
      <c r="E1350" s="559"/>
      <c r="F1350" s="726"/>
    </row>
    <row r="1351" spans="1:6" x14ac:dyDescent="0.25">
      <c r="A1351" s="557"/>
      <c r="B1351" s="718"/>
      <c r="C1351" s="558"/>
      <c r="D1351" s="559"/>
      <c r="E1351" s="559"/>
      <c r="F1351" s="726"/>
    </row>
    <row r="1352" spans="1:6" x14ac:dyDescent="0.25">
      <c r="A1352" s="557"/>
      <c r="B1352" s="718"/>
      <c r="C1352" s="558"/>
      <c r="D1352" s="559"/>
      <c r="E1352" s="559"/>
      <c r="F1352" s="726"/>
    </row>
    <row r="1353" spans="1:6" x14ac:dyDescent="0.25">
      <c r="A1353" s="557"/>
      <c r="B1353" s="718"/>
      <c r="C1353" s="558"/>
      <c r="D1353" s="559"/>
      <c r="E1353" s="559"/>
      <c r="F1353" s="726"/>
    </row>
    <row r="1354" spans="1:6" x14ac:dyDescent="0.25">
      <c r="A1354" s="557"/>
      <c r="B1354" s="718"/>
      <c r="C1354" s="558"/>
      <c r="D1354" s="559"/>
      <c r="E1354" s="559"/>
      <c r="F1354" s="726"/>
    </row>
    <row r="1355" spans="1:6" x14ac:dyDescent="0.25">
      <c r="A1355" s="557"/>
      <c r="B1355" s="718"/>
      <c r="C1355" s="558"/>
      <c r="D1355" s="559"/>
      <c r="E1355" s="559"/>
      <c r="F1355" s="726"/>
    </row>
    <row r="1356" spans="1:6" x14ac:dyDescent="0.25">
      <c r="A1356" s="557"/>
      <c r="B1356" s="718"/>
      <c r="C1356" s="558"/>
      <c r="D1356" s="559"/>
      <c r="E1356" s="559"/>
      <c r="F1356" s="726"/>
    </row>
    <row r="1357" spans="1:6" x14ac:dyDescent="0.25">
      <c r="A1357" s="557"/>
      <c r="B1357" s="718"/>
      <c r="C1357" s="558"/>
      <c r="D1357" s="559"/>
      <c r="E1357" s="559"/>
      <c r="F1357" s="726"/>
    </row>
    <row r="1358" spans="1:6" x14ac:dyDescent="0.25">
      <c r="A1358" s="557"/>
      <c r="B1358" s="718"/>
      <c r="C1358" s="558"/>
      <c r="D1358" s="559"/>
      <c r="E1358" s="559"/>
      <c r="F1358" s="726"/>
    </row>
    <row r="1359" spans="1:6" x14ac:dyDescent="0.25">
      <c r="A1359" s="557"/>
      <c r="B1359" s="718"/>
      <c r="C1359" s="558"/>
      <c r="D1359" s="559"/>
      <c r="E1359" s="559"/>
      <c r="F1359" s="726"/>
    </row>
    <row r="1360" spans="1:6" x14ac:dyDescent="0.25">
      <c r="A1360" s="557"/>
      <c r="B1360" s="718"/>
      <c r="C1360" s="558"/>
      <c r="D1360" s="559"/>
      <c r="E1360" s="559"/>
      <c r="F1360" s="726"/>
    </row>
    <row r="1361" spans="1:6" x14ac:dyDescent="0.25">
      <c r="A1361" s="557"/>
      <c r="B1361" s="718"/>
      <c r="C1361" s="558"/>
      <c r="D1361" s="559"/>
      <c r="E1361" s="559"/>
      <c r="F1361" s="726"/>
    </row>
    <row r="1362" spans="1:6" x14ac:dyDescent="0.25">
      <c r="A1362" s="557"/>
      <c r="B1362" s="718"/>
      <c r="C1362" s="558"/>
      <c r="D1362" s="559"/>
      <c r="E1362" s="559"/>
      <c r="F1362" s="726"/>
    </row>
    <row r="1363" spans="1:6" x14ac:dyDescent="0.25">
      <c r="A1363" s="557"/>
      <c r="B1363" s="718"/>
      <c r="C1363" s="558"/>
      <c r="D1363" s="559"/>
      <c r="E1363" s="559"/>
      <c r="F1363" s="726"/>
    </row>
    <row r="1364" spans="1:6" x14ac:dyDescent="0.25">
      <c r="A1364" s="557"/>
      <c r="B1364" s="718"/>
      <c r="C1364" s="558"/>
      <c r="D1364" s="559"/>
      <c r="E1364" s="559"/>
      <c r="F1364" s="726"/>
    </row>
    <row r="1365" spans="1:6" x14ac:dyDescent="0.25">
      <c r="A1365" s="557"/>
      <c r="B1365" s="718"/>
      <c r="C1365" s="558"/>
      <c r="D1365" s="559"/>
      <c r="E1365" s="559"/>
      <c r="F1365" s="726"/>
    </row>
    <row r="1366" spans="1:6" x14ac:dyDescent="0.25">
      <c r="A1366" s="557"/>
      <c r="B1366" s="718"/>
      <c r="C1366" s="558"/>
      <c r="D1366" s="559"/>
      <c r="E1366" s="559"/>
      <c r="F1366" s="726"/>
    </row>
    <row r="1367" spans="1:6" x14ac:dyDescent="0.25">
      <c r="A1367" s="557"/>
      <c r="B1367" s="718"/>
      <c r="C1367" s="558"/>
      <c r="D1367" s="559"/>
      <c r="E1367" s="559"/>
      <c r="F1367" s="726"/>
    </row>
    <row r="1368" spans="1:6" x14ac:dyDescent="0.25">
      <c r="A1368" s="557"/>
      <c r="B1368" s="718"/>
      <c r="C1368" s="558"/>
      <c r="D1368" s="559"/>
      <c r="E1368" s="559"/>
      <c r="F1368" s="726"/>
    </row>
    <row r="1369" spans="1:6" x14ac:dyDescent="0.25">
      <c r="A1369" s="557"/>
      <c r="B1369" s="718"/>
      <c r="C1369" s="558"/>
      <c r="D1369" s="559"/>
      <c r="E1369" s="559"/>
      <c r="F1369" s="726"/>
    </row>
    <row r="1370" spans="1:6" x14ac:dyDescent="0.25">
      <c r="A1370" s="557"/>
      <c r="B1370" s="718"/>
      <c r="C1370" s="558"/>
      <c r="D1370" s="559"/>
      <c r="E1370" s="559"/>
      <c r="F1370" s="726"/>
    </row>
    <row r="1371" spans="1:6" x14ac:dyDescent="0.25">
      <c r="A1371" s="557"/>
      <c r="B1371" s="718"/>
      <c r="C1371" s="558"/>
      <c r="D1371" s="559"/>
      <c r="E1371" s="559"/>
      <c r="F1371" s="726"/>
    </row>
    <row r="1372" spans="1:6" x14ac:dyDescent="0.25">
      <c r="A1372" s="557"/>
      <c r="B1372" s="718"/>
      <c r="C1372" s="558"/>
      <c r="D1372" s="559"/>
      <c r="E1372" s="559"/>
      <c r="F1372" s="726"/>
    </row>
    <row r="1373" spans="1:6" x14ac:dyDescent="0.25">
      <c r="A1373" s="557"/>
      <c r="B1373" s="718"/>
      <c r="C1373" s="558"/>
      <c r="D1373" s="559"/>
      <c r="E1373" s="559"/>
      <c r="F1373" s="726"/>
    </row>
    <row r="1374" spans="1:6" x14ac:dyDescent="0.25">
      <c r="A1374" s="557"/>
      <c r="B1374" s="718"/>
      <c r="C1374" s="558"/>
      <c r="D1374" s="559"/>
      <c r="E1374" s="559"/>
      <c r="F1374" s="726"/>
    </row>
    <row r="1375" spans="1:6" x14ac:dyDescent="0.25">
      <c r="A1375" s="557"/>
      <c r="B1375" s="718"/>
      <c r="C1375" s="558"/>
      <c r="D1375" s="559"/>
      <c r="E1375" s="559"/>
      <c r="F1375" s="726"/>
    </row>
    <row r="1376" spans="1:6" x14ac:dyDescent="0.25">
      <c r="A1376" s="557"/>
      <c r="B1376" s="718"/>
      <c r="C1376" s="558"/>
      <c r="D1376" s="559"/>
      <c r="E1376" s="559"/>
      <c r="F1376" s="726"/>
    </row>
    <row r="1377" spans="1:6" x14ac:dyDescent="0.25">
      <c r="A1377" s="557"/>
      <c r="B1377" s="718"/>
      <c r="C1377" s="558"/>
      <c r="D1377" s="559"/>
      <c r="E1377" s="559"/>
      <c r="F1377" s="726"/>
    </row>
    <row r="1378" spans="1:6" x14ac:dyDescent="0.25">
      <c r="A1378" s="557"/>
      <c r="B1378" s="718"/>
      <c r="C1378" s="558"/>
      <c r="D1378" s="559"/>
      <c r="E1378" s="559"/>
      <c r="F1378" s="726"/>
    </row>
    <row r="1379" spans="1:6" x14ac:dyDescent="0.25">
      <c r="A1379" s="557"/>
      <c r="B1379" s="718"/>
      <c r="C1379" s="558"/>
      <c r="D1379" s="559"/>
      <c r="E1379" s="559"/>
      <c r="F1379" s="726"/>
    </row>
    <row r="1380" spans="1:6" x14ac:dyDescent="0.25">
      <c r="A1380" s="557"/>
      <c r="B1380" s="718"/>
      <c r="C1380" s="558"/>
      <c r="D1380" s="559"/>
      <c r="E1380" s="559"/>
      <c r="F1380" s="726"/>
    </row>
    <row r="1381" spans="1:6" x14ac:dyDescent="0.25">
      <c r="A1381" s="557"/>
      <c r="B1381" s="718"/>
      <c r="C1381" s="558"/>
      <c r="D1381" s="559"/>
      <c r="E1381" s="559"/>
      <c r="F1381" s="726"/>
    </row>
    <row r="1382" spans="1:6" x14ac:dyDescent="0.25">
      <c r="A1382" s="557"/>
      <c r="B1382" s="718"/>
      <c r="C1382" s="558"/>
      <c r="D1382" s="559"/>
      <c r="E1382" s="559"/>
      <c r="F1382" s="726"/>
    </row>
    <row r="1383" spans="1:6" x14ac:dyDescent="0.25">
      <c r="A1383" s="557"/>
      <c r="B1383" s="718"/>
      <c r="C1383" s="558"/>
      <c r="D1383" s="559"/>
      <c r="E1383" s="559"/>
      <c r="F1383" s="726"/>
    </row>
    <row r="1384" spans="1:6" x14ac:dyDescent="0.25">
      <c r="A1384" s="557"/>
      <c r="B1384" s="718"/>
      <c r="C1384" s="558"/>
      <c r="D1384" s="559"/>
      <c r="E1384" s="559"/>
      <c r="F1384" s="726"/>
    </row>
    <row r="1385" spans="1:6" x14ac:dyDescent="0.25">
      <c r="A1385" s="557"/>
      <c r="B1385" s="718"/>
      <c r="C1385" s="558"/>
      <c r="D1385" s="559"/>
      <c r="E1385" s="559"/>
      <c r="F1385" s="726"/>
    </row>
    <row r="1386" spans="1:6" x14ac:dyDescent="0.25">
      <c r="A1386" s="557"/>
      <c r="B1386" s="718"/>
      <c r="C1386" s="558"/>
      <c r="D1386" s="559"/>
      <c r="E1386" s="559"/>
      <c r="F1386" s="726"/>
    </row>
    <row r="1387" spans="1:6" x14ac:dyDescent="0.25">
      <c r="A1387" s="557"/>
      <c r="B1387" s="718"/>
      <c r="C1387" s="558"/>
      <c r="D1387" s="559"/>
      <c r="E1387" s="559"/>
      <c r="F1387" s="726"/>
    </row>
    <row r="1388" spans="1:6" x14ac:dyDescent="0.25">
      <c r="A1388" s="557"/>
      <c r="B1388" s="718"/>
      <c r="C1388" s="558"/>
      <c r="D1388" s="559"/>
      <c r="E1388" s="559"/>
      <c r="F1388" s="726"/>
    </row>
    <row r="1389" spans="1:6" x14ac:dyDescent="0.25">
      <c r="A1389" s="557"/>
      <c r="B1389" s="718"/>
      <c r="C1389" s="558"/>
      <c r="D1389" s="559"/>
      <c r="E1389" s="559"/>
      <c r="F1389" s="726"/>
    </row>
    <row r="1390" spans="1:6" x14ac:dyDescent="0.25">
      <c r="A1390" s="557"/>
      <c r="B1390" s="718"/>
      <c r="C1390" s="558"/>
      <c r="D1390" s="559"/>
      <c r="E1390" s="559"/>
      <c r="F1390" s="726"/>
    </row>
    <row r="1391" spans="1:6" x14ac:dyDescent="0.25">
      <c r="A1391" s="557"/>
      <c r="B1391" s="718"/>
      <c r="C1391" s="558"/>
      <c r="D1391" s="559"/>
      <c r="E1391" s="559"/>
      <c r="F1391" s="726"/>
    </row>
    <row r="1392" spans="1:6" x14ac:dyDescent="0.25">
      <c r="A1392" s="557"/>
      <c r="B1392" s="718"/>
      <c r="C1392" s="558"/>
      <c r="D1392" s="559"/>
      <c r="E1392" s="559"/>
      <c r="F1392" s="726"/>
    </row>
    <row r="1393" spans="1:6" x14ac:dyDescent="0.25">
      <c r="A1393" s="557"/>
      <c r="B1393" s="718"/>
      <c r="C1393" s="558"/>
      <c r="D1393" s="559"/>
      <c r="E1393" s="559"/>
      <c r="F1393" s="726"/>
    </row>
    <row r="1394" spans="1:6" x14ac:dyDescent="0.25">
      <c r="A1394" s="557"/>
      <c r="B1394" s="718"/>
      <c r="C1394" s="558"/>
      <c r="D1394" s="559"/>
      <c r="E1394" s="559"/>
      <c r="F1394" s="726"/>
    </row>
    <row r="1395" spans="1:6" x14ac:dyDescent="0.25">
      <c r="A1395" s="557"/>
      <c r="B1395" s="718"/>
      <c r="C1395" s="558"/>
      <c r="D1395" s="559"/>
      <c r="E1395" s="559"/>
      <c r="F1395" s="726"/>
    </row>
    <row r="1396" spans="1:6" x14ac:dyDescent="0.25">
      <c r="A1396" s="557"/>
      <c r="B1396" s="718"/>
      <c r="C1396" s="558"/>
      <c r="D1396" s="559"/>
      <c r="E1396" s="559"/>
      <c r="F1396" s="726"/>
    </row>
    <row r="1397" spans="1:6" x14ac:dyDescent="0.25">
      <c r="A1397" s="557"/>
      <c r="B1397" s="718"/>
      <c r="C1397" s="558"/>
      <c r="D1397" s="559"/>
      <c r="E1397" s="559"/>
      <c r="F1397" s="726"/>
    </row>
    <row r="1398" spans="1:6" x14ac:dyDescent="0.25">
      <c r="A1398" s="557"/>
      <c r="B1398" s="718"/>
      <c r="C1398" s="558"/>
      <c r="D1398" s="559"/>
      <c r="E1398" s="559"/>
      <c r="F1398" s="726"/>
    </row>
    <row r="1399" spans="1:6" x14ac:dyDescent="0.25">
      <c r="A1399" s="557"/>
      <c r="B1399" s="718"/>
      <c r="C1399" s="558"/>
      <c r="D1399" s="559"/>
      <c r="E1399" s="559"/>
      <c r="F1399" s="726"/>
    </row>
    <row r="1400" spans="1:6" x14ac:dyDescent="0.25">
      <c r="A1400" s="557"/>
      <c r="B1400" s="718"/>
      <c r="C1400" s="558"/>
      <c r="D1400" s="559"/>
      <c r="E1400" s="559"/>
      <c r="F1400" s="726"/>
    </row>
    <row r="1401" spans="1:6" x14ac:dyDescent="0.25">
      <c r="A1401" s="557"/>
      <c r="B1401" s="718"/>
      <c r="C1401" s="558"/>
      <c r="D1401" s="559"/>
      <c r="E1401" s="559"/>
      <c r="F1401" s="726"/>
    </row>
    <row r="1402" spans="1:6" x14ac:dyDescent="0.25">
      <c r="A1402" s="557"/>
      <c r="B1402" s="718"/>
      <c r="C1402" s="558"/>
      <c r="D1402" s="559"/>
      <c r="E1402" s="559"/>
      <c r="F1402" s="726"/>
    </row>
    <row r="1403" spans="1:6" x14ac:dyDescent="0.25">
      <c r="A1403" s="557"/>
      <c r="B1403" s="718"/>
      <c r="C1403" s="558"/>
      <c r="D1403" s="559"/>
      <c r="E1403" s="559"/>
      <c r="F1403" s="726"/>
    </row>
    <row r="1404" spans="1:6" x14ac:dyDescent="0.25">
      <c r="A1404" s="557"/>
      <c r="B1404" s="718"/>
      <c r="C1404" s="558"/>
      <c r="D1404" s="559"/>
      <c r="E1404" s="559"/>
      <c r="F1404" s="726"/>
    </row>
    <row r="1405" spans="1:6" x14ac:dyDescent="0.25">
      <c r="A1405" s="557"/>
      <c r="B1405" s="718"/>
      <c r="C1405" s="558"/>
      <c r="D1405" s="559"/>
      <c r="E1405" s="559"/>
      <c r="F1405" s="726"/>
    </row>
    <row r="1406" spans="1:6" x14ac:dyDescent="0.25">
      <c r="A1406" s="557"/>
      <c r="B1406" s="718"/>
      <c r="C1406" s="558"/>
      <c r="D1406" s="559"/>
      <c r="E1406" s="559"/>
      <c r="F1406" s="726"/>
    </row>
    <row r="1407" spans="1:6" x14ac:dyDescent="0.25">
      <c r="A1407" s="557"/>
      <c r="B1407" s="718"/>
      <c r="C1407" s="558"/>
      <c r="D1407" s="559"/>
      <c r="E1407" s="559"/>
      <c r="F1407" s="726"/>
    </row>
    <row r="1408" spans="1:6" x14ac:dyDescent="0.25">
      <c r="A1408" s="557"/>
      <c r="B1408" s="718"/>
      <c r="C1408" s="558"/>
      <c r="D1408" s="559"/>
      <c r="E1408" s="559"/>
      <c r="F1408" s="726"/>
    </row>
    <row r="1409" spans="1:6" x14ac:dyDescent="0.25">
      <c r="A1409" s="557"/>
      <c r="B1409" s="718"/>
      <c r="C1409" s="558"/>
      <c r="D1409" s="559"/>
      <c r="E1409" s="559"/>
      <c r="F1409" s="726"/>
    </row>
    <row r="1410" spans="1:6" x14ac:dyDescent="0.25">
      <c r="A1410" s="557"/>
      <c r="B1410" s="718"/>
      <c r="C1410" s="558"/>
      <c r="D1410" s="559"/>
      <c r="E1410" s="559"/>
      <c r="F1410" s="726"/>
    </row>
    <row r="1411" spans="1:6" x14ac:dyDescent="0.25">
      <c r="A1411" s="557"/>
      <c r="B1411" s="718"/>
      <c r="C1411" s="558"/>
      <c r="D1411" s="559"/>
      <c r="E1411" s="559"/>
      <c r="F1411" s="726"/>
    </row>
    <row r="1412" spans="1:6" x14ac:dyDescent="0.25">
      <c r="A1412" s="557"/>
      <c r="B1412" s="718"/>
      <c r="C1412" s="558"/>
      <c r="D1412" s="559"/>
      <c r="E1412" s="559"/>
      <c r="F1412" s="726"/>
    </row>
    <row r="1413" spans="1:6" x14ac:dyDescent="0.25">
      <c r="A1413" s="557"/>
      <c r="B1413" s="718"/>
      <c r="C1413" s="558"/>
      <c r="D1413" s="559"/>
      <c r="E1413" s="559"/>
      <c r="F1413" s="726"/>
    </row>
    <row r="1414" spans="1:6" x14ac:dyDescent="0.25">
      <c r="A1414" s="557"/>
      <c r="B1414" s="718"/>
      <c r="C1414" s="558"/>
      <c r="D1414" s="559"/>
      <c r="E1414" s="559"/>
      <c r="F1414" s="726"/>
    </row>
    <row r="1415" spans="1:6" x14ac:dyDescent="0.25">
      <c r="A1415" s="557"/>
      <c r="B1415" s="718"/>
      <c r="C1415" s="558"/>
      <c r="D1415" s="559"/>
      <c r="E1415" s="559"/>
      <c r="F1415" s="726"/>
    </row>
    <row r="1416" spans="1:6" x14ac:dyDescent="0.25">
      <c r="A1416" s="557"/>
      <c r="B1416" s="718"/>
      <c r="C1416" s="558"/>
      <c r="D1416" s="559"/>
      <c r="E1416" s="559"/>
      <c r="F1416" s="726"/>
    </row>
    <row r="1417" spans="1:6" x14ac:dyDescent="0.25">
      <c r="A1417" s="557"/>
      <c r="B1417" s="718"/>
      <c r="C1417" s="558"/>
      <c r="D1417" s="559"/>
      <c r="E1417" s="559"/>
      <c r="F1417" s="726"/>
    </row>
    <row r="1418" spans="1:6" x14ac:dyDescent="0.25">
      <c r="A1418" s="557"/>
      <c r="B1418" s="718"/>
      <c r="C1418" s="558"/>
      <c r="D1418" s="559"/>
      <c r="E1418" s="559"/>
      <c r="F1418" s="726"/>
    </row>
    <row r="1419" spans="1:6" x14ac:dyDescent="0.25">
      <c r="A1419" s="557"/>
      <c r="B1419" s="718"/>
      <c r="C1419" s="558"/>
      <c r="D1419" s="559"/>
      <c r="E1419" s="559"/>
      <c r="F1419" s="726"/>
    </row>
    <row r="1420" spans="1:6" x14ac:dyDescent="0.25">
      <c r="A1420" s="557"/>
      <c r="B1420" s="718"/>
      <c r="C1420" s="558"/>
      <c r="D1420" s="559"/>
      <c r="E1420" s="559"/>
      <c r="F1420" s="726"/>
    </row>
    <row r="1421" spans="1:6" x14ac:dyDescent="0.25">
      <c r="A1421" s="557"/>
      <c r="B1421" s="718"/>
      <c r="C1421" s="558"/>
      <c r="D1421" s="559"/>
      <c r="E1421" s="559"/>
      <c r="F1421" s="726"/>
    </row>
    <row r="1422" spans="1:6" x14ac:dyDescent="0.25">
      <c r="A1422" s="557"/>
      <c r="B1422" s="718"/>
      <c r="C1422" s="558"/>
      <c r="D1422" s="559"/>
      <c r="E1422" s="559"/>
      <c r="F1422" s="726"/>
    </row>
    <row r="1423" spans="1:6" x14ac:dyDescent="0.25">
      <c r="A1423" s="557"/>
      <c r="B1423" s="718"/>
      <c r="C1423" s="558"/>
      <c r="D1423" s="559"/>
      <c r="E1423" s="559"/>
      <c r="F1423" s="726"/>
    </row>
    <row r="1424" spans="1:6" x14ac:dyDescent="0.25">
      <c r="A1424" s="557"/>
      <c r="B1424" s="718"/>
      <c r="C1424" s="558"/>
      <c r="D1424" s="559"/>
      <c r="E1424" s="559"/>
      <c r="F1424" s="726"/>
    </row>
    <row r="1425" spans="1:6" x14ac:dyDescent="0.25">
      <c r="A1425" s="557"/>
      <c r="B1425" s="718"/>
      <c r="C1425" s="558"/>
      <c r="D1425" s="559"/>
      <c r="E1425" s="559"/>
      <c r="F1425" s="726"/>
    </row>
    <row r="1426" spans="1:6" x14ac:dyDescent="0.25">
      <c r="A1426" s="557"/>
      <c r="B1426" s="718"/>
      <c r="C1426" s="558"/>
      <c r="D1426" s="559"/>
      <c r="E1426" s="559"/>
      <c r="F1426" s="726"/>
    </row>
    <row r="1427" spans="1:6" x14ac:dyDescent="0.25">
      <c r="A1427" s="557"/>
      <c r="B1427" s="718"/>
      <c r="C1427" s="558"/>
      <c r="D1427" s="559"/>
      <c r="E1427" s="559"/>
      <c r="F1427" s="726"/>
    </row>
    <row r="1428" spans="1:6" x14ac:dyDescent="0.25">
      <c r="A1428" s="557"/>
      <c r="B1428" s="718"/>
      <c r="C1428" s="558"/>
      <c r="D1428" s="559"/>
      <c r="E1428" s="559"/>
      <c r="F1428" s="726"/>
    </row>
    <row r="1429" spans="1:6" x14ac:dyDescent="0.25">
      <c r="A1429" s="557"/>
      <c r="B1429" s="718"/>
      <c r="C1429" s="558"/>
      <c r="D1429" s="559"/>
      <c r="E1429" s="559"/>
      <c r="F1429" s="726"/>
    </row>
  </sheetData>
  <autoFilter ref="A1:F51" xr:uid="{00000000-0009-0000-0000-000001000000}"/>
  <mergeCells count="84">
    <mergeCell ref="A285:G285"/>
    <mergeCell ref="A404:G404"/>
    <mergeCell ref="A327:G327"/>
    <mergeCell ref="A348:G348"/>
    <mergeCell ref="A349:G349"/>
    <mergeCell ref="A326:G326"/>
    <mergeCell ref="A390:G390"/>
    <mergeCell ref="A384:G384"/>
    <mergeCell ref="A368:G368"/>
    <mergeCell ref="A311:G311"/>
    <mergeCell ref="A354:G354"/>
    <mergeCell ref="A325:G325"/>
    <mergeCell ref="A305:G305"/>
    <mergeCell ref="F330:F331"/>
    <mergeCell ref="A306:G306"/>
    <mergeCell ref="A286:G286"/>
    <mergeCell ref="F287:F290"/>
    <mergeCell ref="F296:F298"/>
    <mergeCell ref="F292:F295"/>
    <mergeCell ref="F328:F329"/>
    <mergeCell ref="F333:F336"/>
    <mergeCell ref="F337:F339"/>
    <mergeCell ref="F340:F342"/>
    <mergeCell ref="A430:G430"/>
    <mergeCell ref="A424:G424"/>
    <mergeCell ref="A425:G425"/>
    <mergeCell ref="A369:G369"/>
    <mergeCell ref="A405:G405"/>
    <mergeCell ref="A406:G406"/>
    <mergeCell ref="A385:G385"/>
    <mergeCell ref="A370:G370"/>
    <mergeCell ref="A2:G2"/>
    <mergeCell ref="A246:G246"/>
    <mergeCell ref="A284:G284"/>
    <mergeCell ref="A200:G200"/>
    <mergeCell ref="A244:G244"/>
    <mergeCell ref="A54:G54"/>
    <mergeCell ref="A121:G121"/>
    <mergeCell ref="A159:G159"/>
    <mergeCell ref="A198:G198"/>
    <mergeCell ref="A123:G123"/>
    <mergeCell ref="A160:G160"/>
    <mergeCell ref="A161:G161"/>
    <mergeCell ref="A56:G56"/>
    <mergeCell ref="A55:G55"/>
    <mergeCell ref="A224:G224"/>
    <mergeCell ref="F247:F248"/>
    <mergeCell ref="A521:G521"/>
    <mergeCell ref="A444:G444"/>
    <mergeCell ref="A445:G445"/>
    <mergeCell ref="A446:G446"/>
    <mergeCell ref="A484:G484"/>
    <mergeCell ref="A485:G485"/>
    <mergeCell ref="A520:G520"/>
    <mergeCell ref="A486:G486"/>
    <mergeCell ref="A506:G506"/>
    <mergeCell ref="A500:G500"/>
    <mergeCell ref="A501:G501"/>
    <mergeCell ref="A470:G470"/>
    <mergeCell ref="A464:G464"/>
    <mergeCell ref="A465:G465"/>
    <mergeCell ref="A184:G184"/>
    <mergeCell ref="A178:G178"/>
    <mergeCell ref="A179:G179"/>
    <mergeCell ref="A270:G270"/>
    <mergeCell ref="A264:G264"/>
    <mergeCell ref="A265:G265"/>
    <mergeCell ref="A245:G245"/>
    <mergeCell ref="F260:F261"/>
    <mergeCell ref="F249:F256"/>
    <mergeCell ref="F258:F259"/>
    <mergeCell ref="A225:G225"/>
    <mergeCell ref="A230:G230"/>
    <mergeCell ref="A199:G199"/>
    <mergeCell ref="A36:G36"/>
    <mergeCell ref="A35:G35"/>
    <mergeCell ref="A145:G145"/>
    <mergeCell ref="A139:G139"/>
    <mergeCell ref="A140:G140"/>
    <mergeCell ref="A122:G122"/>
    <mergeCell ref="A101:G101"/>
    <mergeCell ref="A102:G102"/>
    <mergeCell ref="A107:G107"/>
    <mergeCell ref="A41:G41"/>
  </mergeCells>
  <pageMargins left="0.75" right="0.75" top="1" bottom="1" header="0.5" footer="0.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 Down Menus'!$A$26:$A$35</xm:f>
          </x14:formula1>
          <xm:sqref>E355:E367 D185:D223 D504:D505 D174:D177 E507:E519 E471:E483 D428:D429 D262:D263 D391:D423 E391:E403 D352:D353 D312:D347 D271:D304 E312:E324 D507:D1048576 D268:D269 E231:E243 D182:D183 D123:D138 D143:D144 D105:D106 D57:D100 D471:D499 D42:D54 D39:D40 D108:D121 D388:D389 D309:D310 E431:E443 D468:D469 D228:D229 E271:E283 D231:D259 D355:D383 D431:D463 D146:D172 D1:D34</xm:sqref>
        </x14:dataValidation>
        <x14:dataValidation type="list" allowBlank="1" showInputMessage="1" showErrorMessage="1" xr:uid="{535C4746-C590-4CAA-9000-54ECF5CCB3CB}">
          <x14:formula1>
            <xm:f>'Drop Down Menus'!#REF!</xm:f>
          </x14:formula1>
          <xm:sqref>D260:D261</xm:sqref>
        </x14:dataValidation>
        <x14:dataValidation type="list" allowBlank="1" showInputMessage="1" showErrorMessage="1" xr:uid="{57D18692-B81A-4780-8927-C5C1790AE003}">
          <x14:formula1>
            <xm:f>'Drop Down Menus'!$D$37</xm:f>
          </x14:formula1>
          <xm:sqref>H1:H1048576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5125-E595-45E0-BC18-D6B71EEF4A41}">
  <dimension ref="A1:P561"/>
  <sheetViews>
    <sheetView topLeftCell="B1" workbookViewId="0">
      <selection activeCell="Q18" sqref="Q18"/>
    </sheetView>
  </sheetViews>
  <sheetFormatPr defaultColWidth="8.875" defaultRowHeight="15.75" x14ac:dyDescent="0.25"/>
  <cols>
    <col min="1" max="1" width="19.5" customWidth="1"/>
    <col min="2" max="2" width="14.375" style="117" customWidth="1"/>
    <col min="3" max="3" width="10.5" style="117" customWidth="1"/>
    <col min="4" max="4" width="11.125" customWidth="1"/>
    <col min="5" max="5" width="10.375" customWidth="1"/>
    <col min="6" max="9" width="11.125" customWidth="1"/>
    <col min="11" max="11" width="11" customWidth="1"/>
    <col min="12" max="12" width="11.25" customWidth="1"/>
    <col min="13" max="13" width="16.375" customWidth="1"/>
    <col min="14" max="14" width="19.625" customWidth="1"/>
    <col min="15" max="15" width="26.375" customWidth="1"/>
  </cols>
  <sheetData>
    <row r="1" spans="1:15" ht="19.5" thickBot="1" x14ac:dyDescent="0.35">
      <c r="A1" s="1153" t="s">
        <v>685</v>
      </c>
      <c r="B1" s="1214"/>
      <c r="C1" s="1214"/>
      <c r="D1" s="1214"/>
      <c r="E1" s="1214"/>
      <c r="F1" s="1214"/>
      <c r="G1" s="1214"/>
      <c r="H1" s="1214"/>
      <c r="I1" s="1154"/>
      <c r="K1" s="860" t="s">
        <v>118</v>
      </c>
      <c r="L1" s="19" t="s">
        <v>420</v>
      </c>
      <c r="M1" s="204" t="s">
        <v>119</v>
      </c>
      <c r="N1" s="258" t="s">
        <v>421</v>
      </c>
      <c r="O1" s="258" t="s">
        <v>426</v>
      </c>
    </row>
    <row r="2" spans="1:15" ht="16.5" thickBot="1" x14ac:dyDescent="0.3">
      <c r="A2" s="20" t="s">
        <v>85</v>
      </c>
      <c r="B2" s="20" t="s">
        <v>86</v>
      </c>
      <c r="C2" s="20" t="s">
        <v>87</v>
      </c>
      <c r="D2" s="20" t="s">
        <v>88</v>
      </c>
      <c r="E2" s="20" t="s">
        <v>89</v>
      </c>
      <c r="F2" s="20" t="s">
        <v>90</v>
      </c>
      <c r="G2" s="20" t="s">
        <v>91</v>
      </c>
      <c r="H2" s="20"/>
      <c r="I2" s="20"/>
      <c r="K2" s="259" t="s">
        <v>8</v>
      </c>
      <c r="L2" s="118">
        <f>SUM(G9)</f>
        <v>0</v>
      </c>
      <c r="M2" s="118">
        <f>SUM(I36)</f>
        <v>1575</v>
      </c>
      <c r="N2" s="118">
        <f>SUM(I24)</f>
        <v>0</v>
      </c>
      <c r="O2" s="118">
        <f>SUM(I28)</f>
        <v>0</v>
      </c>
    </row>
    <row r="3" spans="1:15" x14ac:dyDescent="0.25">
      <c r="A3" s="112"/>
      <c r="B3" s="114"/>
      <c r="C3" s="118"/>
      <c r="D3" s="118"/>
      <c r="E3" s="118"/>
      <c r="F3" s="118"/>
      <c r="G3" s="118">
        <f t="shared" ref="G3:G8" si="0">SUM(C3:F3)</f>
        <v>0</v>
      </c>
      <c r="H3" s="119"/>
      <c r="I3" s="112"/>
      <c r="K3" s="134" t="s">
        <v>9</v>
      </c>
      <c r="L3" s="118">
        <f>SUM(G47)</f>
        <v>0</v>
      </c>
      <c r="M3" s="118">
        <f>SUM(I74)</f>
        <v>0</v>
      </c>
      <c r="N3" s="118">
        <f>SUM(I62)</f>
        <v>0</v>
      </c>
      <c r="O3" s="118">
        <f>SUM(I66)</f>
        <v>0</v>
      </c>
    </row>
    <row r="4" spans="1:15" x14ac:dyDescent="0.25">
      <c r="A4" s="49"/>
      <c r="B4" s="115"/>
      <c r="C4" s="93"/>
      <c r="D4" s="93"/>
      <c r="E4" s="93"/>
      <c r="F4" s="93"/>
      <c r="G4" s="93">
        <f t="shared" si="0"/>
        <v>0</v>
      </c>
      <c r="H4" s="42"/>
      <c r="I4" s="49"/>
      <c r="K4" s="49" t="s">
        <v>10</v>
      </c>
      <c r="L4" s="118">
        <f>SUM(G85)</f>
        <v>0</v>
      </c>
      <c r="M4" s="118">
        <f>SUM(I113)</f>
        <v>0</v>
      </c>
      <c r="N4" s="118">
        <f>SUM(I101)</f>
        <v>0</v>
      </c>
      <c r="O4" s="118">
        <f>SUM(I104)</f>
        <v>0</v>
      </c>
    </row>
    <row r="5" spans="1:15" x14ac:dyDescent="0.25">
      <c r="A5" s="112"/>
      <c r="B5" s="114"/>
      <c r="C5" s="118"/>
      <c r="D5" s="118"/>
      <c r="E5" s="93"/>
      <c r="F5" s="93"/>
      <c r="G5" s="93">
        <f t="shared" si="0"/>
        <v>0</v>
      </c>
      <c r="H5" s="42"/>
      <c r="I5" s="49"/>
      <c r="K5" s="49" t="s">
        <v>11</v>
      </c>
      <c r="L5" s="118">
        <f>SUM(G125)</f>
        <v>0</v>
      </c>
      <c r="M5" s="118">
        <f>SUM(I151)</f>
        <v>0</v>
      </c>
      <c r="N5" s="118">
        <f>SUM(I139)</f>
        <v>0</v>
      </c>
      <c r="O5" s="118">
        <f>SUM(I143)</f>
        <v>0</v>
      </c>
    </row>
    <row r="6" spans="1:15" x14ac:dyDescent="0.25">
      <c r="A6" s="49" t="s">
        <v>74</v>
      </c>
      <c r="B6" s="115" t="s">
        <v>74</v>
      </c>
      <c r="C6" s="93" t="s">
        <v>74</v>
      </c>
      <c r="D6" s="93" t="s">
        <v>74</v>
      </c>
      <c r="E6" s="93"/>
      <c r="F6" s="93"/>
      <c r="G6" s="93">
        <f t="shared" si="0"/>
        <v>0</v>
      </c>
      <c r="H6" s="42"/>
      <c r="I6" s="49"/>
      <c r="K6" s="49" t="s">
        <v>12</v>
      </c>
      <c r="L6" s="118">
        <f>SUM(G163)</f>
        <v>0</v>
      </c>
      <c r="M6" s="118">
        <f>SUM(I190)</f>
        <v>0</v>
      </c>
      <c r="N6" s="118">
        <f>SUM(I178)</f>
        <v>0</v>
      </c>
      <c r="O6" s="118">
        <f>SUM(I182)</f>
        <v>0</v>
      </c>
    </row>
    <row r="7" spans="1:15" x14ac:dyDescent="0.25">
      <c r="A7" s="112" t="s">
        <v>74</v>
      </c>
      <c r="B7" s="114" t="s">
        <v>74</v>
      </c>
      <c r="C7" s="93" t="s">
        <v>74</v>
      </c>
      <c r="D7" s="93" t="s">
        <v>104</v>
      </c>
      <c r="E7" s="93" t="s">
        <v>74</v>
      </c>
      <c r="F7" s="93" t="s">
        <v>74</v>
      </c>
      <c r="G7" s="93">
        <f t="shared" si="0"/>
        <v>0</v>
      </c>
      <c r="H7" s="42"/>
      <c r="I7" s="49"/>
      <c r="K7" s="49" t="s">
        <v>13</v>
      </c>
      <c r="L7" s="118">
        <f>SUM(G200)</f>
        <v>0</v>
      </c>
      <c r="M7" s="118">
        <f>SUM(I227)</f>
        <v>0</v>
      </c>
      <c r="N7" s="118">
        <f>SUM(I215)</f>
        <v>0</v>
      </c>
      <c r="O7" s="118">
        <f>SUM(I219)</f>
        <v>0</v>
      </c>
    </row>
    <row r="8" spans="1:15" ht="16.5" thickBot="1" x14ac:dyDescent="0.3">
      <c r="A8" s="126" t="s">
        <v>74</v>
      </c>
      <c r="B8" s="115" t="s">
        <v>74</v>
      </c>
      <c r="C8" s="93" t="s">
        <v>74</v>
      </c>
      <c r="D8" s="93" t="s">
        <v>74</v>
      </c>
      <c r="E8" s="94" t="s">
        <v>74</v>
      </c>
      <c r="F8" s="94"/>
      <c r="G8" s="93">
        <f t="shared" si="0"/>
        <v>0</v>
      </c>
      <c r="H8" s="42"/>
      <c r="I8" s="49"/>
      <c r="K8" s="49" t="s">
        <v>14</v>
      </c>
      <c r="L8" s="118">
        <f>SUM(G238)</f>
        <v>0</v>
      </c>
      <c r="M8" s="118">
        <f>SUM(H265)</f>
        <v>0</v>
      </c>
      <c r="N8" s="118">
        <f>SUM(I253)</f>
        <v>0</v>
      </c>
      <c r="O8" s="118">
        <f>SUM(I257)</f>
        <v>0</v>
      </c>
    </row>
    <row r="9" spans="1:15" ht="16.5" thickBot="1" x14ac:dyDescent="0.3">
      <c r="A9" s="111"/>
      <c r="B9" s="116"/>
      <c r="C9" s="116"/>
      <c r="D9" s="111"/>
      <c r="E9" s="1215" t="s">
        <v>92</v>
      </c>
      <c r="F9" s="1105"/>
      <c r="G9" s="204">
        <f>SUM(G3:G8)</f>
        <v>0</v>
      </c>
      <c r="H9" s="123"/>
      <c r="I9" s="111"/>
      <c r="K9" s="49" t="s">
        <v>15</v>
      </c>
      <c r="L9" s="118">
        <f>SUM(G276)</f>
        <v>0</v>
      </c>
      <c r="M9" s="118">
        <f>SUM(I307)</f>
        <v>0</v>
      </c>
      <c r="N9" s="118">
        <f>SUM(I291)</f>
        <v>0</v>
      </c>
      <c r="O9" s="118">
        <f>SUM(I295)</f>
        <v>0</v>
      </c>
    </row>
    <row r="10" spans="1:15" ht="19.5" thickBot="1" x14ac:dyDescent="0.35">
      <c r="A10" s="1216" t="s">
        <v>93</v>
      </c>
      <c r="B10" s="1217"/>
      <c r="C10" s="1217"/>
      <c r="D10" s="1217"/>
      <c r="E10" s="1217"/>
      <c r="F10" s="1217"/>
      <c r="G10" s="1217"/>
      <c r="H10" s="1217"/>
      <c r="I10" s="1218"/>
      <c r="K10" s="49" t="s">
        <v>16</v>
      </c>
      <c r="L10" s="118">
        <f>SUM(G318)</f>
        <v>0</v>
      </c>
      <c r="M10" s="118">
        <f>SUM(I345)</f>
        <v>0</v>
      </c>
      <c r="N10" s="118">
        <f>SUM(I333)</f>
        <v>0</v>
      </c>
      <c r="O10" s="118">
        <f>SUM(I337)</f>
        <v>0</v>
      </c>
    </row>
    <row r="11" spans="1:15" ht="16.5" thickBot="1" x14ac:dyDescent="0.3">
      <c r="A11" s="18" t="s">
        <v>3</v>
      </c>
      <c r="B11" s="18" t="s">
        <v>94</v>
      </c>
      <c r="C11" s="18" t="s">
        <v>45</v>
      </c>
      <c r="D11" s="18" t="s">
        <v>74</v>
      </c>
      <c r="E11" s="120" t="s">
        <v>74</v>
      </c>
      <c r="F11" s="120"/>
      <c r="G11" s="120"/>
      <c r="H11" s="120"/>
      <c r="I11" s="120"/>
      <c r="K11" s="49" t="s">
        <v>17</v>
      </c>
      <c r="L11" s="118">
        <f>SUM(G356)</f>
        <v>0</v>
      </c>
      <c r="M11" s="118">
        <f>SUM(I383)</f>
        <v>0</v>
      </c>
      <c r="N11" s="118">
        <f>SUM(I371)</f>
        <v>0</v>
      </c>
      <c r="O11" s="118">
        <f>SUM(I375)</f>
        <v>0</v>
      </c>
    </row>
    <row r="12" spans="1:15" x14ac:dyDescent="0.25">
      <c r="A12" s="126"/>
      <c r="B12" s="114"/>
      <c r="C12" s="118"/>
      <c r="D12" s="112"/>
      <c r="E12" s="112"/>
      <c r="F12" s="112"/>
      <c r="G12" s="112"/>
      <c r="H12" s="112"/>
      <c r="I12" s="112"/>
      <c r="K12" s="49" t="s">
        <v>18</v>
      </c>
      <c r="L12" s="118">
        <f>SUM(G394)</f>
        <v>0</v>
      </c>
      <c r="M12" s="118">
        <f>SUM(I421)</f>
        <v>0</v>
      </c>
      <c r="N12" s="118">
        <f>SUM(I409)</f>
        <v>0</v>
      </c>
      <c r="O12" s="118">
        <f>SUM(I413)</f>
        <v>0</v>
      </c>
    </row>
    <row r="13" spans="1:15" ht="16.5" thickBot="1" x14ac:dyDescent="0.3">
      <c r="A13" s="115" t="s">
        <v>74</v>
      </c>
      <c r="B13" s="115" t="s">
        <v>74</v>
      </c>
      <c r="C13" s="93" t="s">
        <v>74</v>
      </c>
      <c r="D13" s="49"/>
      <c r="E13" s="49"/>
      <c r="F13" s="49"/>
      <c r="G13" s="49"/>
      <c r="H13" s="49"/>
      <c r="I13" s="49"/>
      <c r="K13" s="111" t="s">
        <v>19</v>
      </c>
      <c r="L13" s="255">
        <f>SUM(G432)</f>
        <v>0</v>
      </c>
      <c r="M13" s="255">
        <f>SUM(I459)</f>
        <v>0</v>
      </c>
      <c r="N13" s="255">
        <f>SUM(I447)</f>
        <v>0</v>
      </c>
      <c r="O13" s="255">
        <f>SUM(I451)</f>
        <v>0</v>
      </c>
    </row>
    <row r="14" spans="1:15" ht="16.5" thickBot="1" x14ac:dyDescent="0.3">
      <c r="A14" s="49" t="s">
        <v>74</v>
      </c>
      <c r="B14" s="115" t="s">
        <v>74</v>
      </c>
      <c r="C14" s="93" t="s">
        <v>74</v>
      </c>
      <c r="D14" s="49"/>
      <c r="E14" s="49"/>
      <c r="F14" s="49"/>
      <c r="G14" s="49"/>
      <c r="H14" s="49"/>
      <c r="I14" s="49"/>
      <c r="K14" s="863" t="s">
        <v>422</v>
      </c>
      <c r="L14" s="864">
        <f>SUM(L2:L13)</f>
        <v>0</v>
      </c>
      <c r="M14" s="864">
        <f>SUM(M2:M13)</f>
        <v>1575</v>
      </c>
      <c r="N14" s="864">
        <f>SUM(N2:N13)</f>
        <v>0</v>
      </c>
      <c r="O14" s="864">
        <f>SUM(O2:O13)</f>
        <v>0</v>
      </c>
    </row>
    <row r="15" spans="1:15" x14ac:dyDescent="0.25">
      <c r="A15" s="49" t="s">
        <v>74</v>
      </c>
      <c r="B15" s="115" t="s">
        <v>74</v>
      </c>
      <c r="C15" s="93" t="s">
        <v>74</v>
      </c>
      <c r="D15" s="49"/>
      <c r="E15" s="49"/>
      <c r="F15" s="49"/>
      <c r="G15" s="49"/>
      <c r="H15" s="49"/>
      <c r="I15" s="49"/>
    </row>
    <row r="16" spans="1:15" ht="16.5" thickBot="1" x14ac:dyDescent="0.3">
      <c r="A16" s="49" t="s">
        <v>74</v>
      </c>
      <c r="B16" s="122" t="s">
        <v>74</v>
      </c>
      <c r="C16" s="94" t="s">
        <v>74</v>
      </c>
      <c r="D16" s="49"/>
      <c r="E16" s="49"/>
      <c r="F16" s="49"/>
      <c r="G16" s="121"/>
      <c r="H16" s="121"/>
      <c r="I16" s="121"/>
    </row>
    <row r="17" spans="1:9" ht="16.5" thickBot="1" x14ac:dyDescent="0.3">
      <c r="A17" s="111"/>
      <c r="B17" s="18" t="s">
        <v>91</v>
      </c>
      <c r="C17" s="19">
        <f>SUM(C12:C16)</f>
        <v>0</v>
      </c>
      <c r="D17" s="111"/>
      <c r="E17" s="111"/>
      <c r="F17" s="111"/>
      <c r="G17" s="1215" t="s">
        <v>99</v>
      </c>
      <c r="H17" s="1219"/>
      <c r="I17" s="204">
        <f>SUM(G9+C17)</f>
        <v>0</v>
      </c>
    </row>
    <row r="18" spans="1:9" ht="19.5" thickBot="1" x14ac:dyDescent="0.35">
      <c r="A18" s="1208" t="s">
        <v>98</v>
      </c>
      <c r="B18" s="1209"/>
      <c r="C18" s="1209"/>
      <c r="D18" s="1209"/>
      <c r="E18" s="1209"/>
      <c r="F18" s="1209"/>
      <c r="G18" s="1209"/>
      <c r="H18" s="1209"/>
      <c r="I18" s="1210"/>
    </row>
    <row r="19" spans="1:9" ht="16.5" thickBot="1" x14ac:dyDescent="0.3">
      <c r="A19" s="20" t="s">
        <v>87</v>
      </c>
      <c r="B19" s="20" t="s">
        <v>95</v>
      </c>
      <c r="C19" s="20" t="s">
        <v>88</v>
      </c>
      <c r="D19" s="20" t="s">
        <v>95</v>
      </c>
      <c r="E19" s="20" t="s">
        <v>89</v>
      </c>
      <c r="F19" s="18" t="s">
        <v>95</v>
      </c>
      <c r="G19" s="20" t="s">
        <v>90</v>
      </c>
      <c r="H19" s="18" t="s">
        <v>95</v>
      </c>
      <c r="I19" s="18" t="s">
        <v>91</v>
      </c>
    </row>
    <row r="20" spans="1:9" x14ac:dyDescent="0.25">
      <c r="A20" s="114">
        <v>10</v>
      </c>
      <c r="B20" s="118">
        <f>SUM(A20*25)</f>
        <v>250</v>
      </c>
      <c r="C20" s="114">
        <v>5</v>
      </c>
      <c r="D20" s="118">
        <f>SUM(C20*100)</f>
        <v>500</v>
      </c>
      <c r="E20" s="114">
        <v>1</v>
      </c>
      <c r="F20" s="118">
        <f>SUM(E20*25)</f>
        <v>25</v>
      </c>
      <c r="G20" s="114">
        <v>8</v>
      </c>
      <c r="H20" s="118">
        <f>SUM(G20*100)</f>
        <v>800</v>
      </c>
      <c r="I20" s="124">
        <f>SUM(B20+D20+F20+H20)</f>
        <v>1575</v>
      </c>
    </row>
    <row r="21" spans="1:9" ht="16.5" thickBot="1" x14ac:dyDescent="0.3">
      <c r="A21" s="122"/>
      <c r="B21" s="122"/>
      <c r="C21" s="122"/>
      <c r="D21" s="122"/>
      <c r="E21" s="122"/>
      <c r="F21" s="122"/>
      <c r="G21" s="122"/>
      <c r="H21" s="122"/>
      <c r="I21" s="122"/>
    </row>
    <row r="22" spans="1:9" ht="19.5" thickBot="1" x14ac:dyDescent="0.35">
      <c r="A22" s="1208" t="s">
        <v>140</v>
      </c>
      <c r="B22" s="1209"/>
      <c r="C22" s="1209"/>
      <c r="D22" s="1209"/>
      <c r="E22" s="1209"/>
      <c r="F22" s="1209"/>
      <c r="G22" s="1209"/>
      <c r="H22" s="1209"/>
      <c r="I22" s="1210"/>
    </row>
    <row r="23" spans="1:9" ht="16.5" thickBot="1" x14ac:dyDescent="0.3">
      <c r="A23" s="20" t="s">
        <v>87</v>
      </c>
      <c r="B23" s="20" t="s">
        <v>95</v>
      </c>
      <c r="C23" s="20" t="s">
        <v>88</v>
      </c>
      <c r="D23" s="20" t="s">
        <v>95</v>
      </c>
      <c r="E23" s="20" t="s">
        <v>89</v>
      </c>
      <c r="F23" s="18" t="s">
        <v>95</v>
      </c>
      <c r="G23" s="20" t="s">
        <v>90</v>
      </c>
      <c r="H23" s="18" t="s">
        <v>95</v>
      </c>
      <c r="I23" s="18" t="s">
        <v>91</v>
      </c>
    </row>
    <row r="24" spans="1:9" x14ac:dyDescent="0.25">
      <c r="A24" s="114">
        <v>0</v>
      </c>
      <c r="B24" s="118">
        <f>SUM(A24*25)</f>
        <v>0</v>
      </c>
      <c r="C24" s="114">
        <v>0</v>
      </c>
      <c r="D24" s="118">
        <f>SUM(C24*100)</f>
        <v>0</v>
      </c>
      <c r="E24" s="114">
        <v>0</v>
      </c>
      <c r="F24" s="118">
        <f>SUM(E24*25)</f>
        <v>0</v>
      </c>
      <c r="G24" s="114">
        <v>0</v>
      </c>
      <c r="H24" s="118">
        <f>SUM(G24*100)</f>
        <v>0</v>
      </c>
      <c r="I24" s="124">
        <f>SUM(B24+D24+F24+H24)</f>
        <v>0</v>
      </c>
    </row>
    <row r="25" spans="1:9" ht="16.5" thickBot="1" x14ac:dyDescent="0.3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ht="19.5" thickBot="1" x14ac:dyDescent="0.35">
      <c r="A26" s="1208" t="s">
        <v>133</v>
      </c>
      <c r="B26" s="1209"/>
      <c r="C26" s="1209"/>
      <c r="D26" s="1209"/>
      <c r="E26" s="1209"/>
      <c r="F26" s="1209"/>
      <c r="G26" s="1209"/>
      <c r="H26" s="1209"/>
      <c r="I26" s="1210"/>
    </row>
    <row r="27" spans="1:9" ht="16.5" thickBot="1" x14ac:dyDescent="0.3">
      <c r="A27" s="20" t="s">
        <v>87</v>
      </c>
      <c r="B27" s="20" t="s">
        <v>95</v>
      </c>
      <c r="C27" s="20" t="s">
        <v>88</v>
      </c>
      <c r="D27" s="20" t="s">
        <v>95</v>
      </c>
      <c r="E27" s="20" t="s">
        <v>89</v>
      </c>
      <c r="F27" s="18" t="s">
        <v>95</v>
      </c>
      <c r="G27" s="20" t="s">
        <v>90</v>
      </c>
      <c r="H27" s="18" t="s">
        <v>95</v>
      </c>
      <c r="I27" s="18" t="s">
        <v>91</v>
      </c>
    </row>
    <row r="28" spans="1:9" x14ac:dyDescent="0.25">
      <c r="A28" s="114">
        <v>0</v>
      </c>
      <c r="B28" s="118">
        <f>SUM(A28*25)</f>
        <v>0</v>
      </c>
      <c r="C28" s="114">
        <v>0</v>
      </c>
      <c r="D28" s="118">
        <f>SUM(C28*100)</f>
        <v>0</v>
      </c>
      <c r="E28" s="114">
        <v>0</v>
      </c>
      <c r="F28" s="118">
        <f>SUM(E28*25)</f>
        <v>0</v>
      </c>
      <c r="G28" s="114">
        <v>0</v>
      </c>
      <c r="H28" s="118">
        <f>SUM(G28*100)</f>
        <v>0</v>
      </c>
      <c r="I28" s="124">
        <f>SUM(B28+D28+F28+H28)</f>
        <v>0</v>
      </c>
    </row>
    <row r="29" spans="1:9" ht="16.5" thickBot="1" x14ac:dyDescent="0.3">
      <c r="A29" s="116"/>
      <c r="B29" s="116"/>
      <c r="C29" s="116"/>
      <c r="D29" s="116"/>
      <c r="E29" s="116"/>
      <c r="F29" s="116"/>
      <c r="G29" s="116"/>
      <c r="H29" s="116"/>
      <c r="I29" s="116"/>
    </row>
    <row r="30" spans="1:9" ht="19.5" thickBot="1" x14ac:dyDescent="0.35">
      <c r="A30" s="1208" t="s">
        <v>96</v>
      </c>
      <c r="B30" s="1209"/>
      <c r="C30" s="1209"/>
      <c r="D30" s="1209"/>
      <c r="E30" s="1209"/>
      <c r="F30" s="1209"/>
      <c r="G30" s="1209"/>
      <c r="H30" s="1209"/>
      <c r="I30" s="1210"/>
    </row>
    <row r="31" spans="1:9" ht="16.5" thickBot="1" x14ac:dyDescent="0.3">
      <c r="A31" s="20" t="s">
        <v>87</v>
      </c>
      <c r="B31" s="20" t="s">
        <v>95</v>
      </c>
      <c r="C31" s="20" t="s">
        <v>88</v>
      </c>
      <c r="D31" s="20" t="s">
        <v>95</v>
      </c>
      <c r="E31" s="20" t="s">
        <v>89</v>
      </c>
      <c r="F31" s="18" t="s">
        <v>95</v>
      </c>
      <c r="G31" s="20" t="s">
        <v>90</v>
      </c>
      <c r="H31" s="18" t="s">
        <v>95</v>
      </c>
      <c r="I31" s="18" t="s">
        <v>91</v>
      </c>
    </row>
    <row r="32" spans="1:9" x14ac:dyDescent="0.25">
      <c r="A32" s="114">
        <v>0</v>
      </c>
      <c r="B32" s="118">
        <f>SUM(A32*25)</f>
        <v>0</v>
      </c>
      <c r="C32" s="114">
        <v>0</v>
      </c>
      <c r="D32" s="118">
        <f>SUM(C32*100)</f>
        <v>0</v>
      </c>
      <c r="E32" s="114">
        <v>0</v>
      </c>
      <c r="F32" s="118">
        <f>SUM(E32*25)</f>
        <v>0</v>
      </c>
      <c r="G32" s="114">
        <v>0</v>
      </c>
      <c r="H32" s="118">
        <f>SUM(G32*100)</f>
        <v>0</v>
      </c>
      <c r="I32" s="124">
        <f>SUM(B32+D32+F32+H32)</f>
        <v>0</v>
      </c>
    </row>
    <row r="33" spans="1:9" ht="16.5" thickBot="1" x14ac:dyDescent="0.3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 ht="19.5" thickBot="1" x14ac:dyDescent="0.3">
      <c r="A34" s="1211" t="s">
        <v>97</v>
      </c>
      <c r="B34" s="1212"/>
      <c r="C34" s="1212"/>
      <c r="D34" s="1212"/>
      <c r="E34" s="1212"/>
      <c r="F34" s="1212"/>
      <c r="G34" s="1212"/>
      <c r="H34" s="1212"/>
      <c r="I34" s="1213"/>
    </row>
    <row r="35" spans="1:9" ht="16.5" thickBot="1" x14ac:dyDescent="0.3">
      <c r="A35" s="20" t="s">
        <v>87</v>
      </c>
      <c r="B35" s="20" t="s">
        <v>95</v>
      </c>
      <c r="C35" s="20" t="s">
        <v>88</v>
      </c>
      <c r="D35" s="20" t="s">
        <v>95</v>
      </c>
      <c r="E35" s="20" t="s">
        <v>89</v>
      </c>
      <c r="F35" s="18" t="s">
        <v>95</v>
      </c>
      <c r="G35" s="20" t="s">
        <v>90</v>
      </c>
      <c r="H35" s="18" t="s">
        <v>95</v>
      </c>
      <c r="I35" s="18" t="s">
        <v>91</v>
      </c>
    </row>
    <row r="36" spans="1:9" ht="16.5" thickBot="1" x14ac:dyDescent="0.3">
      <c r="A36" s="120">
        <f>SUM(A20+A24-A32)</f>
        <v>10</v>
      </c>
      <c r="B36" s="379">
        <f>SUM(A36*25)</f>
        <v>250</v>
      </c>
      <c r="C36" s="120">
        <f>SUM(C20+C24-C32)</f>
        <v>5</v>
      </c>
      <c r="D36" s="379">
        <f>SUM(C36*100)</f>
        <v>500</v>
      </c>
      <c r="E36" s="120">
        <f>SUM(E20+E24-E32)</f>
        <v>1</v>
      </c>
      <c r="F36" s="379">
        <f>SUM(E36*25)</f>
        <v>25</v>
      </c>
      <c r="G36" s="120">
        <v>9</v>
      </c>
      <c r="H36" s="120">
        <f>SUM(H20+H24-H32)</f>
        <v>800</v>
      </c>
      <c r="I36" s="19">
        <f>SUM(B36+D36+F36+H36)</f>
        <v>1575</v>
      </c>
    </row>
    <row r="37" spans="1:9" x14ac:dyDescent="0.25">
      <c r="A37" s="385" t="s">
        <v>74</v>
      </c>
      <c r="B37" s="386"/>
      <c r="C37" s="386"/>
      <c r="D37" s="387"/>
      <c r="E37" s="387"/>
      <c r="F37" s="387"/>
      <c r="G37" s="387"/>
      <c r="H37" s="387"/>
      <c r="I37" s="387"/>
    </row>
    <row r="38" spans="1:9" ht="16.5" thickBot="1" x14ac:dyDescent="0.3"/>
    <row r="39" spans="1:9" ht="19.5" thickBot="1" x14ac:dyDescent="0.35">
      <c r="A39" s="1153" t="s">
        <v>684</v>
      </c>
      <c r="B39" s="1214"/>
      <c r="C39" s="1214"/>
      <c r="D39" s="1214"/>
      <c r="E39" s="1214"/>
      <c r="F39" s="1214"/>
      <c r="G39" s="1214"/>
      <c r="H39" s="1214"/>
      <c r="I39" s="1154"/>
    </row>
    <row r="40" spans="1:9" ht="16.5" thickBot="1" x14ac:dyDescent="0.3">
      <c r="A40" s="20" t="s">
        <v>85</v>
      </c>
      <c r="B40" s="20" t="s">
        <v>86</v>
      </c>
      <c r="C40" s="20" t="s">
        <v>87</v>
      </c>
      <c r="D40" s="20" t="s">
        <v>88</v>
      </c>
      <c r="E40" s="20" t="s">
        <v>89</v>
      </c>
      <c r="F40" s="20" t="s">
        <v>90</v>
      </c>
      <c r="G40" s="20" t="s">
        <v>91</v>
      </c>
      <c r="H40" s="20"/>
      <c r="I40" s="20"/>
    </row>
    <row r="41" spans="1:9" x14ac:dyDescent="0.25">
      <c r="A41" s="112"/>
      <c r="B41" s="114"/>
      <c r="C41" s="118"/>
      <c r="D41" s="118"/>
      <c r="E41" s="118"/>
      <c r="F41" s="118"/>
      <c r="G41" s="118">
        <f t="shared" ref="G41:G46" si="1">SUM(C41:F41)</f>
        <v>0</v>
      </c>
      <c r="H41" s="119"/>
      <c r="I41" s="112"/>
    </row>
    <row r="42" spans="1:9" x14ac:dyDescent="0.25">
      <c r="A42" s="49"/>
      <c r="B42" s="115"/>
      <c r="C42" s="93"/>
      <c r="D42" s="93"/>
      <c r="E42" s="93"/>
      <c r="F42" s="93"/>
      <c r="G42" s="93">
        <f t="shared" si="1"/>
        <v>0</v>
      </c>
      <c r="H42" s="42"/>
      <c r="I42" s="49"/>
    </row>
    <row r="43" spans="1:9" x14ac:dyDescent="0.25">
      <c r="A43" s="112"/>
      <c r="B43" s="114"/>
      <c r="C43" s="118"/>
      <c r="D43" s="118"/>
      <c r="E43" s="93"/>
      <c r="F43" s="93"/>
      <c r="G43" s="93">
        <f t="shared" si="1"/>
        <v>0</v>
      </c>
      <c r="H43" s="42"/>
      <c r="I43" s="49"/>
    </row>
    <row r="44" spans="1:9" x14ac:dyDescent="0.25">
      <c r="A44" s="49"/>
      <c r="B44" s="115"/>
      <c r="C44" s="93"/>
      <c r="D44" s="93"/>
      <c r="E44" s="93"/>
      <c r="F44" s="93"/>
      <c r="G44" s="93">
        <f t="shared" si="1"/>
        <v>0</v>
      </c>
      <c r="H44" s="42"/>
      <c r="I44" s="49"/>
    </row>
    <row r="45" spans="1:9" x14ac:dyDescent="0.25">
      <c r="A45" s="112"/>
      <c r="B45" s="114"/>
      <c r="C45" s="93"/>
      <c r="D45" s="93"/>
      <c r="E45" s="93"/>
      <c r="F45" s="93"/>
      <c r="G45" s="93">
        <f t="shared" si="1"/>
        <v>0</v>
      </c>
      <c r="H45" s="42"/>
      <c r="I45" s="49"/>
    </row>
    <row r="46" spans="1:9" ht="16.5" thickBot="1" x14ac:dyDescent="0.3">
      <c r="A46" s="126" t="s">
        <v>74</v>
      </c>
      <c r="B46" s="115" t="s">
        <v>74</v>
      </c>
      <c r="C46" s="93" t="s">
        <v>74</v>
      </c>
      <c r="D46" s="93" t="s">
        <v>74</v>
      </c>
      <c r="E46" s="94" t="s">
        <v>74</v>
      </c>
      <c r="F46" s="94"/>
      <c r="G46" s="93">
        <f t="shared" si="1"/>
        <v>0</v>
      </c>
      <c r="H46" s="42"/>
      <c r="I46" s="49"/>
    </row>
    <row r="47" spans="1:9" ht="16.5" thickBot="1" x14ac:dyDescent="0.3">
      <c r="A47" s="111"/>
      <c r="B47" s="116"/>
      <c r="C47" s="116"/>
      <c r="D47" s="111"/>
      <c r="E47" s="1215" t="s">
        <v>92</v>
      </c>
      <c r="F47" s="1105"/>
      <c r="G47" s="204">
        <f>SUM(G41:G46)</f>
        <v>0</v>
      </c>
      <c r="H47" s="123"/>
      <c r="I47" s="111"/>
    </row>
    <row r="48" spans="1:9" ht="19.5" thickBot="1" x14ac:dyDescent="0.35">
      <c r="A48" s="1216" t="s">
        <v>93</v>
      </c>
      <c r="B48" s="1217"/>
      <c r="C48" s="1217"/>
      <c r="D48" s="1217"/>
      <c r="E48" s="1217"/>
      <c r="F48" s="1217"/>
      <c r="G48" s="1217"/>
      <c r="H48" s="1217"/>
      <c r="I48" s="1218"/>
    </row>
    <row r="49" spans="1:9" ht="16.5" thickBot="1" x14ac:dyDescent="0.3">
      <c r="A49" s="18" t="s">
        <v>3</v>
      </c>
      <c r="B49" s="18" t="s">
        <v>94</v>
      </c>
      <c r="C49" s="18" t="s">
        <v>45</v>
      </c>
      <c r="D49" s="18" t="s">
        <v>74</v>
      </c>
      <c r="E49" s="120" t="s">
        <v>74</v>
      </c>
      <c r="F49" s="120"/>
      <c r="G49" s="120"/>
      <c r="H49" s="120"/>
      <c r="I49" s="120"/>
    </row>
    <row r="50" spans="1:9" x14ac:dyDescent="0.25">
      <c r="A50" s="126"/>
      <c r="B50" s="114"/>
      <c r="C50" s="118"/>
      <c r="D50" s="112"/>
      <c r="E50" s="112"/>
      <c r="F50" s="112"/>
      <c r="G50" s="112"/>
      <c r="H50" s="112"/>
      <c r="I50" s="112"/>
    </row>
    <row r="51" spans="1:9" x14ac:dyDescent="0.25">
      <c r="A51" s="265"/>
      <c r="B51" s="115"/>
      <c r="C51" s="93"/>
      <c r="D51" s="49"/>
      <c r="E51" s="49"/>
      <c r="F51" s="49"/>
      <c r="G51" s="49"/>
      <c r="H51" s="49"/>
      <c r="I51" s="49"/>
    </row>
    <row r="52" spans="1:9" x14ac:dyDescent="0.25">
      <c r="A52" s="49"/>
      <c r="B52" s="115"/>
      <c r="C52" s="93"/>
      <c r="D52" s="49"/>
      <c r="E52" s="49"/>
      <c r="F52" s="49"/>
      <c r="G52" s="49"/>
      <c r="H52" s="49"/>
      <c r="I52" s="49"/>
    </row>
    <row r="53" spans="1:9" x14ac:dyDescent="0.25">
      <c r="A53" s="49" t="s">
        <v>74</v>
      </c>
      <c r="B53" s="115" t="s">
        <v>74</v>
      </c>
      <c r="C53" s="93" t="s">
        <v>74</v>
      </c>
      <c r="D53" s="49"/>
      <c r="E53" s="49"/>
      <c r="F53" s="49"/>
      <c r="G53" s="49"/>
      <c r="H53" s="49"/>
      <c r="I53" s="49"/>
    </row>
    <row r="54" spans="1:9" ht="16.5" thickBot="1" x14ac:dyDescent="0.3">
      <c r="A54" s="49" t="s">
        <v>74</v>
      </c>
      <c r="B54" s="122" t="s">
        <v>74</v>
      </c>
      <c r="C54" s="94" t="s">
        <v>74</v>
      </c>
      <c r="D54" s="49"/>
      <c r="E54" s="49"/>
      <c r="F54" s="49"/>
      <c r="G54" s="121"/>
      <c r="H54" s="121"/>
      <c r="I54" s="121"/>
    </row>
    <row r="55" spans="1:9" ht="16.5" thickBot="1" x14ac:dyDescent="0.3">
      <c r="A55" s="111"/>
      <c r="B55" s="18" t="s">
        <v>91</v>
      </c>
      <c r="C55" s="19">
        <f>SUM(C50:C54)</f>
        <v>0</v>
      </c>
      <c r="D55" s="111"/>
      <c r="E55" s="111"/>
      <c r="F55" s="111"/>
      <c r="G55" s="1215" t="s">
        <v>99</v>
      </c>
      <c r="H55" s="1219"/>
      <c r="I55" s="204">
        <f>SUM(G47+C55)</f>
        <v>0</v>
      </c>
    </row>
    <row r="56" spans="1:9" ht="19.5" thickBot="1" x14ac:dyDescent="0.35">
      <c r="A56" s="1208" t="s">
        <v>98</v>
      </c>
      <c r="B56" s="1209"/>
      <c r="C56" s="1209"/>
      <c r="D56" s="1209"/>
      <c r="E56" s="1209"/>
      <c r="F56" s="1209"/>
      <c r="G56" s="1209"/>
      <c r="H56" s="1209"/>
      <c r="I56" s="1210"/>
    </row>
    <row r="57" spans="1:9" ht="16.5" thickBot="1" x14ac:dyDescent="0.3">
      <c r="A57" s="20" t="s">
        <v>87</v>
      </c>
      <c r="B57" s="20" t="s">
        <v>95</v>
      </c>
      <c r="C57" s="20" t="s">
        <v>88</v>
      </c>
      <c r="D57" s="20" t="s">
        <v>95</v>
      </c>
      <c r="E57" s="20" t="s">
        <v>89</v>
      </c>
      <c r="F57" s="18" t="s">
        <v>95</v>
      </c>
      <c r="G57" s="20" t="s">
        <v>90</v>
      </c>
      <c r="H57" s="18" t="s">
        <v>95</v>
      </c>
      <c r="I57" s="18" t="s">
        <v>91</v>
      </c>
    </row>
    <row r="58" spans="1:9" x14ac:dyDescent="0.25">
      <c r="A58" s="114">
        <v>0</v>
      </c>
      <c r="B58" s="118">
        <f>SUM(A58*25)</f>
        <v>0</v>
      </c>
      <c r="C58" s="114">
        <v>0</v>
      </c>
      <c r="D58" s="118">
        <f>SUM(C58*100)</f>
        <v>0</v>
      </c>
      <c r="E58" s="114">
        <v>0</v>
      </c>
      <c r="F58" s="118">
        <f>SUM(E58*25)</f>
        <v>0</v>
      </c>
      <c r="G58" s="114">
        <v>0</v>
      </c>
      <c r="H58" s="118">
        <f>SUM(G58*100)</f>
        <v>0</v>
      </c>
      <c r="I58" s="124">
        <f>SUM(B58+D58+F58+H58)</f>
        <v>0</v>
      </c>
    </row>
    <row r="59" spans="1:9" ht="16.5" thickBot="1" x14ac:dyDescent="0.3">
      <c r="A59" s="122"/>
      <c r="B59" s="122"/>
      <c r="C59" s="122"/>
      <c r="D59" s="122"/>
      <c r="E59" s="122"/>
      <c r="F59" s="122"/>
      <c r="G59" s="122"/>
      <c r="H59" s="122"/>
      <c r="I59" s="122"/>
    </row>
    <row r="60" spans="1:9" ht="19.5" thickBot="1" x14ac:dyDescent="0.35">
      <c r="A60" s="1208" t="s">
        <v>140</v>
      </c>
      <c r="B60" s="1209"/>
      <c r="C60" s="1209"/>
      <c r="D60" s="1209"/>
      <c r="E60" s="1209"/>
      <c r="F60" s="1209"/>
      <c r="G60" s="1209"/>
      <c r="H60" s="1209"/>
      <c r="I60" s="1210"/>
    </row>
    <row r="61" spans="1:9" ht="16.5" thickBot="1" x14ac:dyDescent="0.3">
      <c r="A61" s="20" t="s">
        <v>87</v>
      </c>
      <c r="B61" s="20" t="s">
        <v>95</v>
      </c>
      <c r="C61" s="20" t="s">
        <v>88</v>
      </c>
      <c r="D61" s="20" t="s">
        <v>95</v>
      </c>
      <c r="E61" s="20" t="s">
        <v>89</v>
      </c>
      <c r="F61" s="18" t="s">
        <v>95</v>
      </c>
      <c r="G61" s="20" t="s">
        <v>90</v>
      </c>
      <c r="H61" s="18" t="s">
        <v>95</v>
      </c>
      <c r="I61" s="18" t="s">
        <v>91</v>
      </c>
    </row>
    <row r="62" spans="1:9" x14ac:dyDescent="0.25">
      <c r="A62" s="114">
        <v>0</v>
      </c>
      <c r="B62" s="118">
        <f>SUM(A62*25)</f>
        <v>0</v>
      </c>
      <c r="C62" s="114">
        <v>0</v>
      </c>
      <c r="D62" s="118">
        <f>SUM(C62*100)</f>
        <v>0</v>
      </c>
      <c r="E62" s="114">
        <v>0</v>
      </c>
      <c r="F62" s="118">
        <f>SUM(E62*25)</f>
        <v>0</v>
      </c>
      <c r="G62" s="114">
        <v>0</v>
      </c>
      <c r="H62" s="118">
        <f>SUM(G62*100)</f>
        <v>0</v>
      </c>
      <c r="I62" s="124">
        <f>SUM(B62+D62+F62+H62)</f>
        <v>0</v>
      </c>
    </row>
    <row r="63" spans="1:9" ht="16.5" thickBot="1" x14ac:dyDescent="0.3">
      <c r="A63" s="116"/>
      <c r="B63" s="116"/>
      <c r="C63" s="116"/>
      <c r="D63" s="116"/>
      <c r="E63" s="116"/>
      <c r="F63" s="116"/>
      <c r="G63" s="116"/>
      <c r="H63" s="116"/>
      <c r="I63" s="116"/>
    </row>
    <row r="64" spans="1:9" ht="19.5" thickBot="1" x14ac:dyDescent="0.35">
      <c r="A64" s="1208" t="s">
        <v>133</v>
      </c>
      <c r="B64" s="1209"/>
      <c r="C64" s="1209"/>
      <c r="D64" s="1209"/>
      <c r="E64" s="1209"/>
      <c r="F64" s="1209"/>
      <c r="G64" s="1209"/>
      <c r="H64" s="1209"/>
      <c r="I64" s="1210"/>
    </row>
    <row r="65" spans="1:10" ht="16.5" thickBot="1" x14ac:dyDescent="0.3">
      <c r="A65" s="20" t="s">
        <v>87</v>
      </c>
      <c r="B65" s="20" t="s">
        <v>95</v>
      </c>
      <c r="C65" s="20" t="s">
        <v>88</v>
      </c>
      <c r="D65" s="20" t="s">
        <v>95</v>
      </c>
      <c r="E65" s="20" t="s">
        <v>89</v>
      </c>
      <c r="F65" s="18" t="s">
        <v>95</v>
      </c>
      <c r="G65" s="20" t="s">
        <v>90</v>
      </c>
      <c r="H65" s="18" t="s">
        <v>95</v>
      </c>
      <c r="I65" s="18" t="s">
        <v>91</v>
      </c>
    </row>
    <row r="66" spans="1:10" x14ac:dyDescent="0.25">
      <c r="A66" s="114">
        <v>0</v>
      </c>
      <c r="B66" s="118">
        <f>SUM(A66*25)</f>
        <v>0</v>
      </c>
      <c r="C66" s="114">
        <v>0</v>
      </c>
      <c r="D66" s="118">
        <f>SUM(C66*100)</f>
        <v>0</v>
      </c>
      <c r="E66" s="114">
        <v>0</v>
      </c>
      <c r="F66" s="118">
        <f>SUM(E66*25)</f>
        <v>0</v>
      </c>
      <c r="G66" s="114">
        <v>0</v>
      </c>
      <c r="H66" s="118">
        <f>SUM(G66*100)</f>
        <v>0</v>
      </c>
      <c r="I66" s="124">
        <f>SUM(B66+D66+F66+H66)</f>
        <v>0</v>
      </c>
    </row>
    <row r="67" spans="1:10" ht="16.5" thickBot="1" x14ac:dyDescent="0.3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10" ht="19.5" thickBot="1" x14ac:dyDescent="0.35">
      <c r="A68" s="1208" t="s">
        <v>96</v>
      </c>
      <c r="B68" s="1209"/>
      <c r="C68" s="1209"/>
      <c r="D68" s="1209"/>
      <c r="E68" s="1209"/>
      <c r="F68" s="1209"/>
      <c r="G68" s="1209"/>
      <c r="H68" s="1209"/>
      <c r="I68" s="1210"/>
    </row>
    <row r="69" spans="1:10" ht="16.5" thickBot="1" x14ac:dyDescent="0.3">
      <c r="A69" s="20" t="s">
        <v>87</v>
      </c>
      <c r="B69" s="20" t="s">
        <v>95</v>
      </c>
      <c r="C69" s="20" t="s">
        <v>88</v>
      </c>
      <c r="D69" s="20" t="s">
        <v>95</v>
      </c>
      <c r="E69" s="20" t="s">
        <v>89</v>
      </c>
      <c r="F69" s="18" t="s">
        <v>95</v>
      </c>
      <c r="G69" s="20" t="s">
        <v>90</v>
      </c>
      <c r="H69" s="18" t="s">
        <v>95</v>
      </c>
      <c r="I69" s="18" t="s">
        <v>91</v>
      </c>
    </row>
    <row r="70" spans="1:10" x14ac:dyDescent="0.25">
      <c r="A70" s="114">
        <v>0</v>
      </c>
      <c r="B70" s="118">
        <f>SUM(A70*25)</f>
        <v>0</v>
      </c>
      <c r="C70" s="114">
        <v>0</v>
      </c>
      <c r="D70" s="118">
        <f>SUM(C70*100)</f>
        <v>0</v>
      </c>
      <c r="E70" s="114">
        <v>0</v>
      </c>
      <c r="F70" s="118">
        <f>SUM(E70*25)</f>
        <v>0</v>
      </c>
      <c r="G70" s="114">
        <v>0</v>
      </c>
      <c r="H70" s="118">
        <f>SUM(G70*100)</f>
        <v>0</v>
      </c>
      <c r="I70" s="124">
        <f>SUM(B70+D70+F70+H70)</f>
        <v>0</v>
      </c>
    </row>
    <row r="71" spans="1:10" ht="16.5" thickBot="1" x14ac:dyDescent="0.3">
      <c r="A71" s="116"/>
      <c r="B71" s="116"/>
      <c r="C71" s="116"/>
      <c r="D71" s="116"/>
      <c r="E71" s="116"/>
      <c r="F71" s="116"/>
      <c r="G71" s="116"/>
      <c r="H71" s="116"/>
      <c r="I71" s="116"/>
    </row>
    <row r="72" spans="1:10" ht="19.5" thickBot="1" x14ac:dyDescent="0.3">
      <c r="A72" s="1211" t="s">
        <v>97</v>
      </c>
      <c r="B72" s="1212"/>
      <c r="C72" s="1212"/>
      <c r="D72" s="1212"/>
      <c r="E72" s="1212"/>
      <c r="F72" s="1212"/>
      <c r="G72" s="1212"/>
      <c r="H72" s="1212"/>
      <c r="I72" s="1213"/>
    </row>
    <row r="73" spans="1:10" ht="16.5" thickBot="1" x14ac:dyDescent="0.3">
      <c r="A73" s="20" t="s">
        <v>87</v>
      </c>
      <c r="B73" s="20" t="s">
        <v>95</v>
      </c>
      <c r="C73" s="20" t="s">
        <v>88</v>
      </c>
      <c r="D73" s="20" t="s">
        <v>95</v>
      </c>
      <c r="E73" s="20" t="s">
        <v>89</v>
      </c>
      <c r="F73" s="18" t="s">
        <v>95</v>
      </c>
      <c r="G73" s="20" t="s">
        <v>90</v>
      </c>
      <c r="H73" s="18" t="s">
        <v>95</v>
      </c>
      <c r="I73" s="18" t="s">
        <v>91</v>
      </c>
    </row>
    <row r="74" spans="1:10" ht="16.5" thickBot="1" x14ac:dyDescent="0.3">
      <c r="A74" s="120">
        <f>SUM(A58+A62-A70)</f>
        <v>0</v>
      </c>
      <c r="B74" s="379">
        <f>SUM(A74*25)</f>
        <v>0</v>
      </c>
      <c r="C74" s="120">
        <f>SUM(C58+C62-C70)</f>
        <v>0</v>
      </c>
      <c r="D74" s="379">
        <f>SUM(C74*100)</f>
        <v>0</v>
      </c>
      <c r="E74" s="120">
        <f>SUM(E58+E62-E70)</f>
        <v>0</v>
      </c>
      <c r="F74" s="379">
        <f>SUM(E74*25)</f>
        <v>0</v>
      </c>
      <c r="G74" s="120">
        <v>9</v>
      </c>
      <c r="H74" s="120">
        <f>SUM(H58+H62-H70)</f>
        <v>0</v>
      </c>
      <c r="I74" s="19">
        <f>SUM(B74+D74+F74+H74)</f>
        <v>0</v>
      </c>
    </row>
    <row r="75" spans="1:10" ht="30.75" customHeight="1" thickBot="1" x14ac:dyDescent="0.3">
      <c r="A75" s="1223" t="s">
        <v>74</v>
      </c>
      <c r="B75" s="1224"/>
      <c r="C75" s="1224"/>
      <c r="D75" s="1224"/>
      <c r="E75" s="1224"/>
      <c r="F75" s="1224"/>
      <c r="G75" s="1224"/>
      <c r="H75" s="1224"/>
      <c r="I75" s="1224"/>
      <c r="J75" s="388"/>
    </row>
    <row r="76" spans="1:10" ht="22.5" customHeight="1" thickBot="1" x14ac:dyDescent="0.3"/>
    <row r="77" spans="1:10" ht="26.25" customHeight="1" thickBot="1" x14ac:dyDescent="0.35">
      <c r="A77" s="1153" t="s">
        <v>354</v>
      </c>
      <c r="B77" s="1214"/>
      <c r="C77" s="1214"/>
      <c r="D77" s="1214"/>
      <c r="E77" s="1214"/>
      <c r="F77" s="1214"/>
      <c r="G77" s="1214"/>
      <c r="H77" s="1214"/>
      <c r="I77" s="1154"/>
    </row>
    <row r="78" spans="1:10" s="113" customFormat="1" ht="16.5" thickBot="1" x14ac:dyDescent="0.3">
      <c r="A78" s="20" t="s">
        <v>85</v>
      </c>
      <c r="B78" s="20" t="s">
        <v>86</v>
      </c>
      <c r="C78" s="20" t="s">
        <v>87</v>
      </c>
      <c r="D78" s="20" t="s">
        <v>88</v>
      </c>
      <c r="E78" s="20" t="s">
        <v>89</v>
      </c>
      <c r="F78" s="20" t="s">
        <v>90</v>
      </c>
      <c r="G78" s="20" t="s">
        <v>91</v>
      </c>
      <c r="H78" s="20"/>
      <c r="I78" s="20"/>
    </row>
    <row r="79" spans="1:10" x14ac:dyDescent="0.25">
      <c r="A79" s="112"/>
      <c r="B79" s="114"/>
      <c r="C79" s="118"/>
      <c r="D79" s="119"/>
      <c r="E79" s="119"/>
      <c r="F79" s="119"/>
      <c r="G79" s="118">
        <f t="shared" ref="G79:G84" si="2">SUM(C79:F79)</f>
        <v>0</v>
      </c>
      <c r="H79" s="119"/>
      <c r="I79" s="112"/>
    </row>
    <row r="80" spans="1:10" x14ac:dyDescent="0.25">
      <c r="A80" s="49"/>
      <c r="B80" s="115"/>
      <c r="C80" s="93"/>
      <c r="D80" s="42"/>
      <c r="E80" s="42"/>
      <c r="F80" s="42"/>
      <c r="G80" s="93">
        <f t="shared" si="2"/>
        <v>0</v>
      </c>
      <c r="H80" s="42"/>
      <c r="I80" s="49"/>
    </row>
    <row r="81" spans="1:9" x14ac:dyDescent="0.25">
      <c r="A81" s="49"/>
      <c r="B81" s="115"/>
      <c r="C81" s="93"/>
      <c r="D81" s="42"/>
      <c r="E81" s="42"/>
      <c r="F81" s="42"/>
      <c r="G81" s="93">
        <f t="shared" si="2"/>
        <v>0</v>
      </c>
      <c r="H81" s="42"/>
      <c r="I81" s="49"/>
    </row>
    <row r="82" spans="1:9" x14ac:dyDescent="0.25">
      <c r="A82" s="49"/>
      <c r="B82" s="115"/>
      <c r="C82" s="93"/>
      <c r="D82" s="42"/>
      <c r="E82" s="42"/>
      <c r="F82" s="42"/>
      <c r="G82" s="93">
        <f t="shared" si="2"/>
        <v>0</v>
      </c>
      <c r="H82" s="42"/>
      <c r="I82" s="49"/>
    </row>
    <row r="83" spans="1:9" x14ac:dyDescent="0.25">
      <c r="A83" s="49"/>
      <c r="B83" s="115"/>
      <c r="C83" s="93"/>
      <c r="D83" s="42"/>
      <c r="E83" s="42"/>
      <c r="F83" s="42"/>
      <c r="G83" s="93">
        <f t="shared" si="2"/>
        <v>0</v>
      </c>
      <c r="H83" s="42"/>
      <c r="I83" s="49"/>
    </row>
    <row r="84" spans="1:9" ht="16.5" thickBot="1" x14ac:dyDescent="0.3">
      <c r="A84" s="49"/>
      <c r="B84" s="115"/>
      <c r="C84" s="93"/>
      <c r="D84" s="42"/>
      <c r="E84" s="58"/>
      <c r="F84" s="58"/>
      <c r="G84" s="93">
        <f t="shared" si="2"/>
        <v>0</v>
      </c>
      <c r="H84" s="42"/>
      <c r="I84" s="49"/>
    </row>
    <row r="85" spans="1:9" ht="16.5" thickBot="1" x14ac:dyDescent="0.3">
      <c r="A85" s="111"/>
      <c r="B85" s="116"/>
      <c r="C85" s="116"/>
      <c r="D85" s="111"/>
      <c r="E85" s="1215" t="s">
        <v>92</v>
      </c>
      <c r="F85" s="1105"/>
      <c r="G85" s="73">
        <f>SUM(G79:G84)</f>
        <v>0</v>
      </c>
      <c r="H85" s="123"/>
      <c r="I85" s="111"/>
    </row>
    <row r="86" spans="1:9" ht="19.5" thickBot="1" x14ac:dyDescent="0.35">
      <c r="A86" s="1216" t="s">
        <v>93</v>
      </c>
      <c r="B86" s="1217"/>
      <c r="C86" s="1217"/>
      <c r="D86" s="1217"/>
      <c r="E86" s="1217"/>
      <c r="F86" s="1217"/>
      <c r="G86" s="1217"/>
      <c r="H86" s="1217"/>
      <c r="I86" s="1218"/>
    </row>
    <row r="87" spans="1:9" ht="16.5" thickBot="1" x14ac:dyDescent="0.3">
      <c r="A87" s="18" t="s">
        <v>3</v>
      </c>
      <c r="B87" s="18" t="s">
        <v>94</v>
      </c>
      <c r="C87" s="18" t="s">
        <v>45</v>
      </c>
      <c r="D87" s="18" t="s">
        <v>74</v>
      </c>
      <c r="E87" s="120" t="s">
        <v>74</v>
      </c>
      <c r="F87" s="120"/>
      <c r="G87" s="120"/>
      <c r="H87" s="120"/>
      <c r="I87" s="120"/>
    </row>
    <row r="88" spans="1:9" x14ac:dyDescent="0.25">
      <c r="A88" s="112" t="s">
        <v>74</v>
      </c>
      <c r="B88" s="114" t="s">
        <v>74</v>
      </c>
      <c r="C88" s="118" t="s">
        <v>74</v>
      </c>
      <c r="D88" s="112"/>
      <c r="E88" s="112"/>
      <c r="F88" s="112"/>
      <c r="G88" s="112"/>
      <c r="H88" s="112"/>
      <c r="I88" s="112"/>
    </row>
    <row r="89" spans="1:9" x14ac:dyDescent="0.25">
      <c r="A89" s="49" t="s">
        <v>74</v>
      </c>
      <c r="B89" s="115" t="s">
        <v>74</v>
      </c>
      <c r="C89" s="93" t="s">
        <v>74</v>
      </c>
      <c r="D89" s="49"/>
      <c r="E89" s="49"/>
      <c r="F89" s="49"/>
      <c r="G89" s="49"/>
      <c r="H89" s="49"/>
      <c r="I89" s="49"/>
    </row>
    <row r="90" spans="1:9" x14ac:dyDescent="0.25">
      <c r="A90" s="49" t="s">
        <v>74</v>
      </c>
      <c r="B90" s="115" t="s">
        <v>74</v>
      </c>
      <c r="C90" s="93" t="s">
        <v>74</v>
      </c>
      <c r="D90" s="49"/>
      <c r="E90" s="49"/>
      <c r="F90" s="49"/>
      <c r="G90" s="49"/>
      <c r="H90" s="49"/>
      <c r="I90" s="49"/>
    </row>
    <row r="91" spans="1:9" x14ac:dyDescent="0.25">
      <c r="A91" s="49"/>
      <c r="B91" s="115" t="s">
        <v>74</v>
      </c>
      <c r="C91" s="93" t="s">
        <v>74</v>
      </c>
      <c r="D91" s="49"/>
      <c r="E91" s="49"/>
      <c r="F91" s="49"/>
      <c r="G91" s="49"/>
      <c r="H91" s="49"/>
      <c r="I91" s="49"/>
    </row>
    <row r="92" spans="1:9" x14ac:dyDescent="0.25">
      <c r="A92" s="49"/>
      <c r="B92" s="115"/>
      <c r="C92" s="93"/>
      <c r="D92" s="49"/>
      <c r="E92" s="49"/>
      <c r="F92" s="49"/>
      <c r="G92" s="49"/>
      <c r="H92" s="49"/>
      <c r="I92" s="49"/>
    </row>
    <row r="93" spans="1:9" ht="16.5" thickBot="1" x14ac:dyDescent="0.3">
      <c r="A93" s="49"/>
      <c r="B93" s="122"/>
      <c r="C93" s="94"/>
      <c r="D93" s="49"/>
      <c r="E93" s="49"/>
      <c r="F93" s="49"/>
      <c r="G93" s="121"/>
      <c r="H93" s="121"/>
      <c r="I93" s="121"/>
    </row>
    <row r="94" spans="1:9" ht="16.5" thickBot="1" x14ac:dyDescent="0.3">
      <c r="A94" s="111"/>
      <c r="B94" s="18" t="s">
        <v>91</v>
      </c>
      <c r="C94" s="19">
        <f>SUM(C88:C92)</f>
        <v>0</v>
      </c>
      <c r="D94" s="111"/>
      <c r="E94" s="111"/>
      <c r="F94" s="111"/>
      <c r="G94" s="1215" t="s">
        <v>99</v>
      </c>
      <c r="H94" s="1219"/>
      <c r="I94" s="73">
        <f>SUM(G85+C94)</f>
        <v>0</v>
      </c>
    </row>
    <row r="95" spans="1:9" ht="19.5" thickBot="1" x14ac:dyDescent="0.35">
      <c r="A95" s="1208" t="s">
        <v>98</v>
      </c>
      <c r="B95" s="1209"/>
      <c r="C95" s="1209"/>
      <c r="D95" s="1209"/>
      <c r="E95" s="1209"/>
      <c r="F95" s="1209"/>
      <c r="G95" s="1209"/>
      <c r="H95" s="1209"/>
      <c r="I95" s="1210"/>
    </row>
    <row r="96" spans="1:9" ht="16.5" thickBot="1" x14ac:dyDescent="0.3">
      <c r="A96" s="20" t="s">
        <v>87</v>
      </c>
      <c r="B96" s="20" t="s">
        <v>95</v>
      </c>
      <c r="C96" s="20" t="s">
        <v>88</v>
      </c>
      <c r="D96" s="20" t="s">
        <v>95</v>
      </c>
      <c r="E96" s="20" t="s">
        <v>89</v>
      </c>
      <c r="F96" s="18" t="s">
        <v>95</v>
      </c>
      <c r="G96" s="20" t="s">
        <v>90</v>
      </c>
      <c r="H96" s="18" t="s">
        <v>95</v>
      </c>
      <c r="I96" s="18" t="s">
        <v>91</v>
      </c>
    </row>
    <row r="97" spans="1:9" x14ac:dyDescent="0.25">
      <c r="A97" s="114">
        <v>0</v>
      </c>
      <c r="B97" s="118">
        <f>SUM(A97*25)</f>
        <v>0</v>
      </c>
      <c r="C97" s="114">
        <v>0</v>
      </c>
      <c r="D97" s="118">
        <f>SUM(C97*100)</f>
        <v>0</v>
      </c>
      <c r="E97" s="114">
        <v>0</v>
      </c>
      <c r="F97" s="118">
        <f>SUM(E97*25)</f>
        <v>0</v>
      </c>
      <c r="G97" s="114">
        <v>0</v>
      </c>
      <c r="H97" s="118">
        <f>SUM(G97*100)</f>
        <v>0</v>
      </c>
      <c r="I97" s="124">
        <f>SUM(B97+D97+F97+H97)</f>
        <v>0</v>
      </c>
    </row>
    <row r="98" spans="1:9" ht="16.5" thickBot="1" x14ac:dyDescent="0.3">
      <c r="A98" s="122"/>
      <c r="B98" s="122"/>
      <c r="C98" s="122"/>
      <c r="D98" s="122"/>
      <c r="E98" s="122"/>
      <c r="F98" s="122"/>
      <c r="G98" s="122"/>
      <c r="H98" s="122"/>
      <c r="I98" s="122"/>
    </row>
    <row r="99" spans="1:9" ht="19.5" thickBot="1" x14ac:dyDescent="0.35">
      <c r="A99" s="1208" t="s">
        <v>140</v>
      </c>
      <c r="B99" s="1209"/>
      <c r="C99" s="1209"/>
      <c r="D99" s="1209"/>
      <c r="E99" s="1209"/>
      <c r="F99" s="1209"/>
      <c r="G99" s="1209"/>
      <c r="H99" s="1209"/>
      <c r="I99" s="1210"/>
    </row>
    <row r="100" spans="1:9" ht="16.5" thickBot="1" x14ac:dyDescent="0.3">
      <c r="A100" s="20" t="s">
        <v>87</v>
      </c>
      <c r="B100" s="20" t="s">
        <v>95</v>
      </c>
      <c r="C100" s="20" t="s">
        <v>88</v>
      </c>
      <c r="D100" s="20" t="s">
        <v>95</v>
      </c>
      <c r="E100" s="20" t="s">
        <v>89</v>
      </c>
      <c r="F100" s="18" t="s">
        <v>95</v>
      </c>
      <c r="G100" s="20" t="s">
        <v>90</v>
      </c>
      <c r="H100" s="18" t="s">
        <v>95</v>
      </c>
      <c r="I100" s="18" t="s">
        <v>91</v>
      </c>
    </row>
    <row r="101" spans="1:9" x14ac:dyDescent="0.25">
      <c r="A101" s="114">
        <v>0</v>
      </c>
      <c r="B101" s="118">
        <f>SUM(A101*25)</f>
        <v>0</v>
      </c>
      <c r="C101" s="114">
        <v>0</v>
      </c>
      <c r="D101" s="118">
        <f>SUM(C101*100)</f>
        <v>0</v>
      </c>
      <c r="E101" s="114">
        <v>0</v>
      </c>
      <c r="F101" s="118">
        <f>SUM(E101*25)</f>
        <v>0</v>
      </c>
      <c r="G101" s="114">
        <v>0</v>
      </c>
      <c r="H101" s="118">
        <f>SUM(G101*100)</f>
        <v>0</v>
      </c>
      <c r="I101" s="124">
        <f>SUM(B101+D101+F101+H101)</f>
        <v>0</v>
      </c>
    </row>
    <row r="102" spans="1:9" ht="16.5" thickBot="1" x14ac:dyDescent="0.3">
      <c r="A102" s="116"/>
      <c r="B102" s="116"/>
      <c r="C102" s="116"/>
      <c r="D102" s="116"/>
      <c r="E102" s="116"/>
      <c r="F102" s="116"/>
      <c r="G102" s="116"/>
      <c r="H102" s="116"/>
      <c r="I102" s="116"/>
    </row>
    <row r="103" spans="1:9" ht="19.5" thickBot="1" x14ac:dyDescent="0.35">
      <c r="A103" s="1208" t="s">
        <v>133</v>
      </c>
      <c r="B103" s="1209"/>
      <c r="C103" s="1209"/>
      <c r="D103" s="1209"/>
      <c r="E103" s="1209"/>
      <c r="F103" s="1209"/>
      <c r="G103" s="1209"/>
      <c r="H103" s="1209"/>
      <c r="I103" s="1210"/>
    </row>
    <row r="104" spans="1:9" ht="16.5" thickBot="1" x14ac:dyDescent="0.3">
      <c r="A104" s="20" t="s">
        <v>87</v>
      </c>
      <c r="B104" s="20" t="s">
        <v>95</v>
      </c>
      <c r="C104" s="20" t="s">
        <v>88</v>
      </c>
      <c r="D104" s="20" t="s">
        <v>95</v>
      </c>
      <c r="E104" s="20" t="s">
        <v>89</v>
      </c>
      <c r="F104" s="18" t="s">
        <v>95</v>
      </c>
      <c r="G104" s="20" t="s">
        <v>90</v>
      </c>
      <c r="H104" s="18" t="s">
        <v>95</v>
      </c>
      <c r="I104" s="18" t="s">
        <v>91</v>
      </c>
    </row>
    <row r="105" spans="1:9" x14ac:dyDescent="0.25">
      <c r="A105" s="114">
        <v>0</v>
      </c>
      <c r="B105" s="118">
        <f>SUM(A105*25)</f>
        <v>0</v>
      </c>
      <c r="C105" s="114">
        <v>0</v>
      </c>
      <c r="D105" s="118">
        <f>SUM(C105*100)</f>
        <v>0</v>
      </c>
      <c r="E105" s="114">
        <v>0</v>
      </c>
      <c r="F105" s="118">
        <f>SUM(E105*25)</f>
        <v>0</v>
      </c>
      <c r="G105" s="114">
        <v>0</v>
      </c>
      <c r="H105" s="118">
        <f>SUM(G105*100)</f>
        <v>0</v>
      </c>
      <c r="I105" s="124">
        <f>SUM(B105+D105+F105+H105)</f>
        <v>0</v>
      </c>
    </row>
    <row r="106" spans="1:9" ht="16.5" thickBot="1" x14ac:dyDescent="0.3">
      <c r="A106" s="116"/>
      <c r="B106" s="116"/>
      <c r="C106" s="116"/>
      <c r="D106" s="116"/>
      <c r="E106" s="116"/>
      <c r="F106" s="116"/>
      <c r="G106" s="116"/>
      <c r="H106" s="116"/>
      <c r="I106" s="116"/>
    </row>
    <row r="107" spans="1:9" ht="19.5" thickBot="1" x14ac:dyDescent="0.35">
      <c r="A107" s="1208" t="s">
        <v>96</v>
      </c>
      <c r="B107" s="1209"/>
      <c r="C107" s="1209"/>
      <c r="D107" s="1209"/>
      <c r="E107" s="1209"/>
      <c r="F107" s="1209"/>
      <c r="G107" s="1209"/>
      <c r="H107" s="1209"/>
      <c r="I107" s="1210"/>
    </row>
    <row r="108" spans="1:9" ht="16.5" thickBot="1" x14ac:dyDescent="0.3">
      <c r="A108" s="20" t="s">
        <v>87</v>
      </c>
      <c r="B108" s="20" t="s">
        <v>95</v>
      </c>
      <c r="C108" s="20" t="s">
        <v>88</v>
      </c>
      <c r="D108" s="20" t="s">
        <v>95</v>
      </c>
      <c r="E108" s="20" t="s">
        <v>89</v>
      </c>
      <c r="F108" s="18" t="s">
        <v>95</v>
      </c>
      <c r="G108" s="20" t="s">
        <v>90</v>
      </c>
      <c r="H108" s="18" t="s">
        <v>95</v>
      </c>
      <c r="I108" s="18" t="s">
        <v>91</v>
      </c>
    </row>
    <row r="109" spans="1:9" x14ac:dyDescent="0.25">
      <c r="A109" s="114">
        <v>0</v>
      </c>
      <c r="B109" s="118">
        <f>SUM(A109*25)</f>
        <v>0</v>
      </c>
      <c r="C109" s="114">
        <v>0</v>
      </c>
      <c r="D109" s="118">
        <f>SUM(C109*100)</f>
        <v>0</v>
      </c>
      <c r="E109" s="114">
        <v>0</v>
      </c>
      <c r="F109" s="118">
        <f>SUM(E109*25)</f>
        <v>0</v>
      </c>
      <c r="G109" s="114">
        <v>0</v>
      </c>
      <c r="H109" s="118">
        <f>SUM(G109*100)</f>
        <v>0</v>
      </c>
      <c r="I109" s="124">
        <f>SUM(B109+D109+F109+H109)</f>
        <v>0</v>
      </c>
    </row>
    <row r="110" spans="1:9" ht="16.5" thickBot="1" x14ac:dyDescent="0.3">
      <c r="A110" s="116"/>
      <c r="B110" s="116"/>
      <c r="C110" s="116"/>
      <c r="D110" s="116"/>
      <c r="E110" s="116"/>
      <c r="F110" s="116"/>
      <c r="G110" s="116"/>
      <c r="H110" s="116"/>
      <c r="I110" s="116"/>
    </row>
    <row r="111" spans="1:9" ht="19.5" thickBot="1" x14ac:dyDescent="0.3">
      <c r="A111" s="1211" t="s">
        <v>97</v>
      </c>
      <c r="B111" s="1212"/>
      <c r="C111" s="1212"/>
      <c r="D111" s="1212"/>
      <c r="E111" s="1212"/>
      <c r="F111" s="1212"/>
      <c r="G111" s="1212"/>
      <c r="H111" s="1212"/>
      <c r="I111" s="1213"/>
    </row>
    <row r="112" spans="1:9" ht="16.5" thickBot="1" x14ac:dyDescent="0.3">
      <c r="A112" s="20" t="s">
        <v>87</v>
      </c>
      <c r="B112" s="20" t="s">
        <v>95</v>
      </c>
      <c r="C112" s="20" t="s">
        <v>88</v>
      </c>
      <c r="D112" s="20" t="s">
        <v>95</v>
      </c>
      <c r="E112" s="20" t="s">
        <v>89</v>
      </c>
      <c r="F112" s="18" t="s">
        <v>95</v>
      </c>
      <c r="G112" s="20" t="s">
        <v>90</v>
      </c>
      <c r="H112" s="18" t="s">
        <v>95</v>
      </c>
      <c r="I112" s="18" t="s">
        <v>91</v>
      </c>
    </row>
    <row r="113" spans="1:9" x14ac:dyDescent="0.25">
      <c r="A113" s="114">
        <f>SUM(A97-A109)</f>
        <v>0</v>
      </c>
      <c r="B113" s="118">
        <f>SUM(A113*25)</f>
        <v>0</v>
      </c>
      <c r="C113" s="114">
        <f>SUM(C97-C109)</f>
        <v>0</v>
      </c>
      <c r="D113" s="118">
        <f>SUM(C113*100)</f>
        <v>0</v>
      </c>
      <c r="E113" s="114">
        <f>SUM(E97-E109)</f>
        <v>0</v>
      </c>
      <c r="F113" s="118">
        <f>SUM(E113*25)</f>
        <v>0</v>
      </c>
      <c r="G113" s="114">
        <f>SUM(G97-G109)</f>
        <v>0</v>
      </c>
      <c r="H113" s="118">
        <f>SUM(G113*100)</f>
        <v>0</v>
      </c>
      <c r="I113" s="124">
        <f>SUM(B113+D113+F113+H113)</f>
        <v>0</v>
      </c>
    </row>
    <row r="114" spans="1:9" ht="16.5" thickBot="1" x14ac:dyDescent="0.3">
      <c r="A114" s="116"/>
      <c r="B114" s="116"/>
      <c r="C114" s="116"/>
      <c r="D114" s="116"/>
      <c r="E114" s="116"/>
      <c r="F114" s="116"/>
      <c r="G114" s="116"/>
      <c r="H114" s="116"/>
      <c r="I114" s="116"/>
    </row>
    <row r="116" spans="1:9" ht="16.5" thickBot="1" x14ac:dyDescent="0.3"/>
    <row r="117" spans="1:9" ht="19.5" thickBot="1" x14ac:dyDescent="0.35">
      <c r="A117" s="1153" t="s">
        <v>683</v>
      </c>
      <c r="B117" s="1214"/>
      <c r="C117" s="1214"/>
      <c r="D117" s="1214"/>
      <c r="E117" s="1214"/>
      <c r="F117" s="1214"/>
      <c r="G117" s="1214"/>
      <c r="H117" s="1214"/>
      <c r="I117" s="1154"/>
    </row>
    <row r="118" spans="1:9" ht="16.5" thickBot="1" x14ac:dyDescent="0.3">
      <c r="A118" s="20" t="s">
        <v>85</v>
      </c>
      <c r="B118" s="20" t="s">
        <v>86</v>
      </c>
      <c r="C118" s="20" t="s">
        <v>87</v>
      </c>
      <c r="D118" s="20" t="s">
        <v>88</v>
      </c>
      <c r="E118" s="20" t="s">
        <v>89</v>
      </c>
      <c r="F118" s="20" t="s">
        <v>90</v>
      </c>
      <c r="G118" s="20" t="s">
        <v>91</v>
      </c>
      <c r="H118" s="20"/>
      <c r="I118" s="20"/>
    </row>
    <row r="119" spans="1:9" x14ac:dyDescent="0.25">
      <c r="A119" s="126"/>
      <c r="B119" s="114"/>
      <c r="C119" s="118"/>
      <c r="D119" s="118"/>
      <c r="E119" s="118"/>
      <c r="F119" s="118"/>
      <c r="G119" s="119">
        <f t="shared" ref="G119:G123" si="3">SUM(C119:F119)</f>
        <v>0</v>
      </c>
      <c r="H119" s="119"/>
      <c r="I119" s="112"/>
    </row>
    <row r="120" spans="1:9" x14ac:dyDescent="0.25">
      <c r="A120" s="49"/>
      <c r="B120" s="115"/>
      <c r="C120" s="93"/>
      <c r="D120" s="93"/>
      <c r="E120" s="93"/>
      <c r="F120" s="93"/>
      <c r="G120" s="42">
        <f t="shared" si="3"/>
        <v>0</v>
      </c>
      <c r="H120" s="42"/>
      <c r="I120" s="49"/>
    </row>
    <row r="121" spans="1:9" x14ac:dyDescent="0.25">
      <c r="A121" s="49"/>
      <c r="B121" s="115"/>
      <c r="C121" s="93"/>
      <c r="D121" s="93"/>
      <c r="E121" s="93"/>
      <c r="F121" s="93"/>
      <c r="G121" s="42">
        <f t="shared" si="3"/>
        <v>0</v>
      </c>
      <c r="H121" s="42"/>
      <c r="I121" s="49"/>
    </row>
    <row r="122" spans="1:9" x14ac:dyDescent="0.25">
      <c r="A122" s="49"/>
      <c r="B122" s="115"/>
      <c r="C122" s="93"/>
      <c r="D122" s="93"/>
      <c r="E122" s="93"/>
      <c r="F122" s="93"/>
      <c r="G122" s="42">
        <f t="shared" si="3"/>
        <v>0</v>
      </c>
      <c r="H122" s="42"/>
      <c r="I122" s="49"/>
    </row>
    <row r="123" spans="1:9" x14ac:dyDescent="0.25">
      <c r="A123" s="49"/>
      <c r="B123" s="115" t="s">
        <v>74</v>
      </c>
      <c r="C123" s="93" t="s">
        <v>74</v>
      </c>
      <c r="D123" s="93"/>
      <c r="E123" s="93" t="s">
        <v>74</v>
      </c>
      <c r="F123" s="93"/>
      <c r="G123" s="42">
        <f t="shared" si="3"/>
        <v>0</v>
      </c>
      <c r="H123" s="42"/>
      <c r="I123" s="49"/>
    </row>
    <row r="124" spans="1:9" ht="16.5" thickBot="1" x14ac:dyDescent="0.3">
      <c r="A124" s="49"/>
      <c r="B124" s="115"/>
      <c r="C124" s="93"/>
      <c r="D124" s="93"/>
      <c r="E124" s="94"/>
      <c r="F124" s="94"/>
      <c r="G124" s="58"/>
      <c r="H124" s="42"/>
      <c r="I124" s="49"/>
    </row>
    <row r="125" spans="1:9" ht="16.5" thickBot="1" x14ac:dyDescent="0.3">
      <c r="A125" s="111"/>
      <c r="B125" s="116"/>
      <c r="C125" s="116"/>
      <c r="D125" s="111"/>
      <c r="E125" s="1215" t="s">
        <v>92</v>
      </c>
      <c r="F125" s="1105"/>
      <c r="G125" s="73">
        <f>SUM(G119:G123)</f>
        <v>0</v>
      </c>
      <c r="H125" s="123"/>
      <c r="I125" s="111"/>
    </row>
    <row r="126" spans="1:9" ht="19.5" thickBot="1" x14ac:dyDescent="0.35">
      <c r="A126" s="1216" t="s">
        <v>93</v>
      </c>
      <c r="B126" s="1217"/>
      <c r="C126" s="1217"/>
      <c r="D126" s="1217"/>
      <c r="E126" s="1217"/>
      <c r="F126" s="1217"/>
      <c r="G126" s="1217"/>
      <c r="H126" s="1217"/>
      <c r="I126" s="1218"/>
    </row>
    <row r="127" spans="1:9" ht="16.5" thickBot="1" x14ac:dyDescent="0.3">
      <c r="A127" s="18" t="s">
        <v>3</v>
      </c>
      <c r="B127" s="18" t="s">
        <v>94</v>
      </c>
      <c r="C127" s="18" t="s">
        <v>45</v>
      </c>
      <c r="D127" s="18" t="s">
        <v>74</v>
      </c>
      <c r="E127" s="120" t="s">
        <v>74</v>
      </c>
      <c r="F127" s="120"/>
      <c r="G127" s="120"/>
      <c r="H127" s="120"/>
      <c r="I127" s="120"/>
    </row>
    <row r="128" spans="1:9" x14ac:dyDescent="0.25">
      <c r="A128" s="126"/>
      <c r="B128" s="114"/>
      <c r="C128" s="118"/>
      <c r="D128" s="112"/>
      <c r="E128" s="112"/>
      <c r="F128" s="112"/>
      <c r="G128" s="112"/>
      <c r="H128" s="112"/>
      <c r="I128" s="112"/>
    </row>
    <row r="129" spans="1:9" x14ac:dyDescent="0.25">
      <c r="A129" s="49"/>
      <c r="B129" s="115"/>
      <c r="C129" s="93"/>
      <c r="D129" s="49"/>
      <c r="E129" s="49"/>
      <c r="F129" s="49"/>
      <c r="G129" s="49"/>
      <c r="H129" s="49"/>
      <c r="I129" s="49"/>
    </row>
    <row r="130" spans="1:9" x14ac:dyDescent="0.25">
      <c r="A130" s="49"/>
      <c r="B130" s="122"/>
      <c r="C130" s="94"/>
      <c r="D130" s="49"/>
      <c r="E130" s="49"/>
      <c r="F130" s="49"/>
      <c r="G130" s="121"/>
      <c r="H130" s="121"/>
      <c r="I130" s="121"/>
    </row>
    <row r="131" spans="1:9" ht="16.5" thickBot="1" x14ac:dyDescent="0.3">
      <c r="A131" s="49"/>
      <c r="B131" s="122"/>
      <c r="C131" s="94"/>
      <c r="D131" s="49"/>
      <c r="E131" s="49"/>
      <c r="F131" s="49"/>
      <c r="G131" s="121"/>
      <c r="H131" s="121"/>
      <c r="I131" s="121"/>
    </row>
    <row r="132" spans="1:9" ht="16.5" thickBot="1" x14ac:dyDescent="0.3">
      <c r="A132" s="111"/>
      <c r="B132" s="18" t="s">
        <v>91</v>
      </c>
      <c r="C132" s="19">
        <f>SUM(C128:C131)</f>
        <v>0</v>
      </c>
      <c r="D132" s="111"/>
      <c r="E132" s="111"/>
      <c r="F132" s="111"/>
      <c r="G132" s="1215" t="s">
        <v>99</v>
      </c>
      <c r="H132" s="1219"/>
      <c r="I132" s="73">
        <f>SUM(G125+C132)</f>
        <v>0</v>
      </c>
    </row>
    <row r="133" spans="1:9" ht="19.5" thickBot="1" x14ac:dyDescent="0.35">
      <c r="A133" s="1208" t="s">
        <v>98</v>
      </c>
      <c r="B133" s="1209"/>
      <c r="C133" s="1209"/>
      <c r="D133" s="1209"/>
      <c r="E133" s="1209"/>
      <c r="F133" s="1209"/>
      <c r="G133" s="1209"/>
      <c r="H133" s="1209"/>
      <c r="I133" s="1210"/>
    </row>
    <row r="134" spans="1:9" ht="16.5" thickBot="1" x14ac:dyDescent="0.3">
      <c r="A134" s="20" t="s">
        <v>87</v>
      </c>
      <c r="B134" s="20" t="s">
        <v>95</v>
      </c>
      <c r="C134" s="20" t="s">
        <v>88</v>
      </c>
      <c r="D134" s="20" t="s">
        <v>95</v>
      </c>
      <c r="E134" s="20" t="s">
        <v>89</v>
      </c>
      <c r="F134" s="18" t="s">
        <v>95</v>
      </c>
      <c r="G134" s="20" t="s">
        <v>90</v>
      </c>
      <c r="H134" s="18" t="s">
        <v>95</v>
      </c>
      <c r="I134" s="18" t="s">
        <v>91</v>
      </c>
    </row>
    <row r="135" spans="1:9" x14ac:dyDescent="0.25">
      <c r="A135" s="114">
        <v>0</v>
      </c>
      <c r="B135" s="118">
        <f>SUM(A135*25)</f>
        <v>0</v>
      </c>
      <c r="C135" s="114">
        <v>0</v>
      </c>
      <c r="D135" s="118">
        <f>SUM(C135*100)</f>
        <v>0</v>
      </c>
      <c r="E135" s="114">
        <v>0</v>
      </c>
      <c r="F135" s="118">
        <f>SUM(E135*25)</f>
        <v>0</v>
      </c>
      <c r="G135" s="114">
        <v>0</v>
      </c>
      <c r="H135" s="118">
        <f>SUM(G135*100)</f>
        <v>0</v>
      </c>
      <c r="I135" s="124">
        <f>SUM(B135+D135+F135+H135)</f>
        <v>0</v>
      </c>
    </row>
    <row r="136" spans="1:9" ht="16.5" thickBot="1" x14ac:dyDescent="0.3">
      <c r="A136" s="122"/>
      <c r="B136" s="122"/>
      <c r="C136" s="122"/>
      <c r="D136" s="122"/>
      <c r="E136" s="122"/>
      <c r="F136" s="122"/>
      <c r="G136" s="122"/>
      <c r="H136" s="122"/>
      <c r="I136" s="122"/>
    </row>
    <row r="137" spans="1:9" ht="19.5" thickBot="1" x14ac:dyDescent="0.35">
      <c r="A137" s="1208" t="s">
        <v>140</v>
      </c>
      <c r="B137" s="1209"/>
      <c r="C137" s="1209"/>
      <c r="D137" s="1209"/>
      <c r="E137" s="1209"/>
      <c r="F137" s="1209"/>
      <c r="G137" s="1209"/>
      <c r="H137" s="1209"/>
      <c r="I137" s="1210"/>
    </row>
    <row r="138" spans="1:9" ht="16.5" thickBot="1" x14ac:dyDescent="0.3">
      <c r="A138" s="20" t="s">
        <v>87</v>
      </c>
      <c r="B138" s="20" t="s">
        <v>95</v>
      </c>
      <c r="C138" s="20" t="s">
        <v>88</v>
      </c>
      <c r="D138" s="20" t="s">
        <v>95</v>
      </c>
      <c r="E138" s="20" t="s">
        <v>89</v>
      </c>
      <c r="F138" s="18" t="s">
        <v>95</v>
      </c>
      <c r="G138" s="20" t="s">
        <v>90</v>
      </c>
      <c r="H138" s="18" t="s">
        <v>95</v>
      </c>
      <c r="I138" s="18" t="s">
        <v>91</v>
      </c>
    </row>
    <row r="139" spans="1:9" x14ac:dyDescent="0.25">
      <c r="A139" s="114">
        <v>0</v>
      </c>
      <c r="B139" s="118">
        <f>SUM(A139*25)</f>
        <v>0</v>
      </c>
      <c r="C139" s="114">
        <v>0</v>
      </c>
      <c r="D139" s="118">
        <f>SUM(C139*100)</f>
        <v>0</v>
      </c>
      <c r="E139" s="114">
        <v>0</v>
      </c>
      <c r="F139" s="118">
        <f>SUM(E139*25)</f>
        <v>0</v>
      </c>
      <c r="G139" s="114">
        <v>0</v>
      </c>
      <c r="H139" s="118">
        <f>SUM(G139*100)</f>
        <v>0</v>
      </c>
      <c r="I139" s="124">
        <f>SUM(B139+D139+F139+H139)</f>
        <v>0</v>
      </c>
    </row>
    <row r="140" spans="1:9" ht="16.5" thickBot="1" x14ac:dyDescent="0.3">
      <c r="A140" s="116"/>
      <c r="B140" s="116"/>
      <c r="C140" s="116"/>
      <c r="D140" s="116"/>
      <c r="E140" s="116"/>
      <c r="F140" s="116"/>
      <c r="G140" s="116"/>
      <c r="H140" s="116"/>
      <c r="I140" s="116"/>
    </row>
    <row r="141" spans="1:9" ht="19.5" thickBot="1" x14ac:dyDescent="0.35">
      <c r="A141" s="1208" t="s">
        <v>133</v>
      </c>
      <c r="B141" s="1209"/>
      <c r="C141" s="1209"/>
      <c r="D141" s="1209"/>
      <c r="E141" s="1209"/>
      <c r="F141" s="1209"/>
      <c r="G141" s="1209"/>
      <c r="H141" s="1209"/>
      <c r="I141" s="1210"/>
    </row>
    <row r="142" spans="1:9" ht="16.5" thickBot="1" x14ac:dyDescent="0.3">
      <c r="A142" s="20" t="s">
        <v>87</v>
      </c>
      <c r="B142" s="20" t="s">
        <v>95</v>
      </c>
      <c r="C142" s="20" t="s">
        <v>88</v>
      </c>
      <c r="D142" s="20" t="s">
        <v>95</v>
      </c>
      <c r="E142" s="20" t="s">
        <v>89</v>
      </c>
      <c r="F142" s="18" t="s">
        <v>95</v>
      </c>
      <c r="G142" s="20" t="s">
        <v>90</v>
      </c>
      <c r="H142" s="18" t="s">
        <v>95</v>
      </c>
      <c r="I142" s="18" t="s">
        <v>91</v>
      </c>
    </row>
    <row r="143" spans="1:9" x14ac:dyDescent="0.25">
      <c r="A143" s="114">
        <v>0</v>
      </c>
      <c r="B143" s="118">
        <f>SUM(A143*25)</f>
        <v>0</v>
      </c>
      <c r="C143" s="114">
        <v>0</v>
      </c>
      <c r="D143" s="118">
        <f>SUM(C143*100)</f>
        <v>0</v>
      </c>
      <c r="E143" s="114">
        <v>0</v>
      </c>
      <c r="F143" s="118">
        <f>SUM(E143*25)</f>
        <v>0</v>
      </c>
      <c r="G143" s="114">
        <v>0</v>
      </c>
      <c r="H143" s="118">
        <f>SUM(G143*100)</f>
        <v>0</v>
      </c>
      <c r="I143" s="124">
        <f>SUM(B143+D143+F143+H143)</f>
        <v>0</v>
      </c>
    </row>
    <row r="144" spans="1:9" ht="16.5" thickBot="1" x14ac:dyDescent="0.3">
      <c r="A144" s="116"/>
      <c r="B144" s="116"/>
      <c r="C144" s="116"/>
      <c r="D144" s="116"/>
      <c r="E144" s="116"/>
      <c r="F144" s="116"/>
      <c r="G144" s="116"/>
      <c r="H144" s="116"/>
      <c r="I144" s="116"/>
    </row>
    <row r="145" spans="1:9" ht="19.5" thickBot="1" x14ac:dyDescent="0.35">
      <c r="A145" s="1208" t="s">
        <v>96</v>
      </c>
      <c r="B145" s="1209"/>
      <c r="C145" s="1209"/>
      <c r="D145" s="1209"/>
      <c r="E145" s="1209"/>
      <c r="F145" s="1209"/>
      <c r="G145" s="1209"/>
      <c r="H145" s="1209"/>
      <c r="I145" s="1210"/>
    </row>
    <row r="146" spans="1:9" ht="16.5" thickBot="1" x14ac:dyDescent="0.3">
      <c r="A146" s="20" t="s">
        <v>87</v>
      </c>
      <c r="B146" s="20" t="s">
        <v>95</v>
      </c>
      <c r="C146" s="20" t="s">
        <v>88</v>
      </c>
      <c r="D146" s="20" t="s">
        <v>95</v>
      </c>
      <c r="E146" s="20" t="s">
        <v>89</v>
      </c>
      <c r="F146" s="18" t="s">
        <v>95</v>
      </c>
      <c r="G146" s="20" t="s">
        <v>90</v>
      </c>
      <c r="H146" s="18" t="s">
        <v>95</v>
      </c>
      <c r="I146" s="18" t="s">
        <v>91</v>
      </c>
    </row>
    <row r="147" spans="1:9" x14ac:dyDescent="0.25">
      <c r="A147" s="114">
        <v>0</v>
      </c>
      <c r="B147" s="118">
        <f>SUM(A147*25)</f>
        <v>0</v>
      </c>
      <c r="C147" s="114">
        <v>0</v>
      </c>
      <c r="D147" s="118">
        <f>SUM(C147*100)</f>
        <v>0</v>
      </c>
      <c r="E147" s="114">
        <v>0</v>
      </c>
      <c r="F147" s="118">
        <f>SUM(E147*25)</f>
        <v>0</v>
      </c>
      <c r="G147" s="114">
        <v>0</v>
      </c>
      <c r="H147" s="118">
        <f>SUM(G147*100)</f>
        <v>0</v>
      </c>
      <c r="I147" s="124">
        <f>SUM(B147+D147+F147+H147)</f>
        <v>0</v>
      </c>
    </row>
    <row r="148" spans="1:9" ht="16.5" thickBot="1" x14ac:dyDescent="0.3">
      <c r="A148" s="116"/>
      <c r="B148" s="116"/>
      <c r="C148" s="116"/>
      <c r="D148" s="116"/>
      <c r="E148" s="116"/>
      <c r="F148" s="116"/>
      <c r="G148" s="116"/>
      <c r="H148" s="116"/>
      <c r="I148" s="116"/>
    </row>
    <row r="149" spans="1:9" ht="19.5" thickBot="1" x14ac:dyDescent="0.3">
      <c r="A149" s="1211" t="s">
        <v>97</v>
      </c>
      <c r="B149" s="1212"/>
      <c r="C149" s="1212"/>
      <c r="D149" s="1212"/>
      <c r="E149" s="1212"/>
      <c r="F149" s="1212"/>
      <c r="G149" s="1212"/>
      <c r="H149" s="1212"/>
      <c r="I149" s="1213"/>
    </row>
    <row r="150" spans="1:9" ht="16.5" thickBot="1" x14ac:dyDescent="0.3">
      <c r="A150" s="20" t="s">
        <v>87</v>
      </c>
      <c r="B150" s="20" t="s">
        <v>95</v>
      </c>
      <c r="C150" s="20" t="s">
        <v>88</v>
      </c>
      <c r="D150" s="20" t="s">
        <v>95</v>
      </c>
      <c r="E150" s="20" t="s">
        <v>89</v>
      </c>
      <c r="F150" s="18" t="s">
        <v>95</v>
      </c>
      <c r="G150" s="20" t="s">
        <v>90</v>
      </c>
      <c r="H150" s="18" t="s">
        <v>95</v>
      </c>
      <c r="I150" s="18" t="s">
        <v>91</v>
      </c>
    </row>
    <row r="151" spans="1:9" x14ac:dyDescent="0.25">
      <c r="A151" s="114">
        <f>SUM(A135+A139-A143-A147)</f>
        <v>0</v>
      </c>
      <c r="B151" s="118">
        <f>SUM(A151*25)</f>
        <v>0</v>
      </c>
      <c r="C151" s="114">
        <f>SUM(C135+C139-C143-C147)</f>
        <v>0</v>
      </c>
      <c r="D151" s="118">
        <f>SUM(C151*100)</f>
        <v>0</v>
      </c>
      <c r="E151" s="114">
        <f>SUM(E135+E139-E143-E147)</f>
        <v>0</v>
      </c>
      <c r="F151" s="118">
        <f>SUM(E151*25)</f>
        <v>0</v>
      </c>
      <c r="G151" s="114">
        <f>SUM(G135+G139-G143-G147)</f>
        <v>0</v>
      </c>
      <c r="H151" s="118">
        <f>SUM(G151*100)</f>
        <v>0</v>
      </c>
      <c r="I151" s="124">
        <f>SUM(B151+D151+F151+H151)</f>
        <v>0</v>
      </c>
    </row>
    <row r="152" spans="1:9" ht="16.5" thickBot="1" x14ac:dyDescent="0.3">
      <c r="A152" s="116"/>
      <c r="B152" s="116"/>
      <c r="C152" s="116"/>
      <c r="D152" s="116"/>
      <c r="E152" s="116"/>
      <c r="F152" s="116"/>
      <c r="G152" s="116"/>
      <c r="H152" s="116"/>
      <c r="I152" s="116"/>
    </row>
    <row r="154" spans="1:9" ht="16.5" thickBot="1" x14ac:dyDescent="0.3"/>
    <row r="155" spans="1:9" ht="19.5" thickBot="1" x14ac:dyDescent="0.35">
      <c r="A155" s="1153" t="s">
        <v>682</v>
      </c>
      <c r="B155" s="1214"/>
      <c r="C155" s="1214"/>
      <c r="D155" s="1214"/>
      <c r="E155" s="1214"/>
      <c r="F155" s="1214"/>
      <c r="G155" s="1214"/>
      <c r="H155" s="1214"/>
      <c r="I155" s="1154"/>
    </row>
    <row r="156" spans="1:9" ht="16.5" thickBot="1" x14ac:dyDescent="0.3">
      <c r="A156" s="20" t="s">
        <v>85</v>
      </c>
      <c r="B156" s="20" t="s">
        <v>86</v>
      </c>
      <c r="C156" s="20" t="s">
        <v>87</v>
      </c>
      <c r="D156" s="20" t="s">
        <v>88</v>
      </c>
      <c r="E156" s="20" t="s">
        <v>89</v>
      </c>
      <c r="F156" s="20" t="s">
        <v>90</v>
      </c>
      <c r="G156" s="20" t="s">
        <v>91</v>
      </c>
      <c r="H156" s="20"/>
      <c r="I156" s="20"/>
    </row>
    <row r="157" spans="1:9" x14ac:dyDescent="0.25">
      <c r="A157" s="112"/>
      <c r="B157" s="114"/>
      <c r="C157" s="118"/>
      <c r="D157" s="119"/>
      <c r="E157" s="119"/>
      <c r="F157" s="119"/>
      <c r="G157" s="119">
        <f t="shared" ref="G157:G162" si="4">SUM(C157:F157)</f>
        <v>0</v>
      </c>
      <c r="H157" s="119"/>
      <c r="I157" s="112"/>
    </row>
    <row r="158" spans="1:9" x14ac:dyDescent="0.25">
      <c r="A158" s="49"/>
      <c r="B158" s="115"/>
      <c r="C158" s="93"/>
      <c r="D158" s="42"/>
      <c r="E158" s="42"/>
      <c r="F158" s="42"/>
      <c r="G158" s="42">
        <f t="shared" si="4"/>
        <v>0</v>
      </c>
      <c r="H158" s="42"/>
      <c r="I158" s="49"/>
    </row>
    <row r="159" spans="1:9" x14ac:dyDescent="0.25">
      <c r="A159" s="49"/>
      <c r="B159" s="115"/>
      <c r="C159" s="93"/>
      <c r="D159" s="42"/>
      <c r="E159" s="42"/>
      <c r="F159" s="42"/>
      <c r="G159" s="42">
        <f>SUM(C159:F159)</f>
        <v>0</v>
      </c>
      <c r="H159" s="42"/>
      <c r="I159" s="49"/>
    </row>
    <row r="160" spans="1:9" x14ac:dyDescent="0.25">
      <c r="A160" s="49"/>
      <c r="B160" s="115"/>
      <c r="C160" s="93"/>
      <c r="D160" s="42"/>
      <c r="E160" s="58"/>
      <c r="F160" s="58"/>
      <c r="G160" s="42">
        <f>SUM(C160:F160)</f>
        <v>0</v>
      </c>
      <c r="H160" s="42"/>
      <c r="I160" s="49"/>
    </row>
    <row r="161" spans="1:9" x14ac:dyDescent="0.25">
      <c r="A161" s="49"/>
      <c r="B161" s="115"/>
      <c r="C161" s="93"/>
      <c r="D161" s="42"/>
      <c r="E161" s="58"/>
      <c r="F161" s="58"/>
      <c r="G161" s="42">
        <f>SUM(C161:F161)</f>
        <v>0</v>
      </c>
      <c r="H161" s="42"/>
      <c r="I161" s="49"/>
    </row>
    <row r="162" spans="1:9" ht="16.5" thickBot="1" x14ac:dyDescent="0.3">
      <c r="A162" s="49"/>
      <c r="B162" s="115"/>
      <c r="C162" s="93"/>
      <c r="D162" s="42"/>
      <c r="E162" s="58"/>
      <c r="F162" s="58"/>
      <c r="G162" s="42">
        <f t="shared" si="4"/>
        <v>0</v>
      </c>
      <c r="H162" s="42"/>
      <c r="I162" s="49"/>
    </row>
    <row r="163" spans="1:9" ht="16.5" thickBot="1" x14ac:dyDescent="0.3">
      <c r="A163" s="111"/>
      <c r="B163" s="116"/>
      <c r="C163" s="116"/>
      <c r="D163" s="111"/>
      <c r="E163" s="1215" t="s">
        <v>92</v>
      </c>
      <c r="F163" s="1105"/>
      <c r="G163" s="73">
        <f>SUM(G157:G162)</f>
        <v>0</v>
      </c>
      <c r="H163" s="123"/>
      <c r="I163" s="111"/>
    </row>
    <row r="164" spans="1:9" ht="19.5" thickBot="1" x14ac:dyDescent="0.35">
      <c r="A164" s="1216" t="s">
        <v>93</v>
      </c>
      <c r="B164" s="1217"/>
      <c r="C164" s="1217"/>
      <c r="D164" s="1217"/>
      <c r="E164" s="1217"/>
      <c r="F164" s="1217"/>
      <c r="G164" s="1217"/>
      <c r="H164" s="1217"/>
      <c r="I164" s="1218"/>
    </row>
    <row r="165" spans="1:9" ht="16.5" thickBot="1" x14ac:dyDescent="0.3">
      <c r="A165" s="18" t="s">
        <v>3</v>
      </c>
      <c r="B165" s="18" t="s">
        <v>94</v>
      </c>
      <c r="C165" s="18" t="s">
        <v>45</v>
      </c>
      <c r="D165" s="18" t="s">
        <v>74</v>
      </c>
      <c r="E165" s="120" t="s">
        <v>74</v>
      </c>
      <c r="F165" s="120"/>
      <c r="G165" s="120"/>
      <c r="H165" s="120"/>
      <c r="I165" s="120"/>
    </row>
    <row r="166" spans="1:9" x14ac:dyDescent="0.25">
      <c r="A166" s="126"/>
      <c r="B166" s="114"/>
      <c r="C166" s="118"/>
      <c r="D166" s="112"/>
      <c r="E166" s="112"/>
      <c r="F166" s="112"/>
      <c r="G166" s="112"/>
      <c r="H166" s="112"/>
      <c r="I166" s="112"/>
    </row>
    <row r="167" spans="1:9" x14ac:dyDescent="0.25">
      <c r="A167" s="49"/>
      <c r="B167" s="115"/>
      <c r="C167" s="93"/>
      <c r="D167" s="49"/>
      <c r="E167" s="49"/>
      <c r="F167" s="49"/>
      <c r="G167" s="49"/>
      <c r="H167" s="49"/>
      <c r="I167" s="49"/>
    </row>
    <row r="168" spans="1:9" x14ac:dyDescent="0.25">
      <c r="A168" s="49"/>
      <c r="B168" s="115"/>
      <c r="C168" s="93"/>
      <c r="D168" s="49"/>
      <c r="E168" s="49"/>
      <c r="F168" s="49"/>
      <c r="G168" s="49"/>
      <c r="H168" s="49"/>
      <c r="I168" s="49"/>
    </row>
    <row r="169" spans="1:9" x14ac:dyDescent="0.25">
      <c r="A169" s="49"/>
      <c r="B169" s="115"/>
      <c r="C169" s="93"/>
      <c r="D169" s="49"/>
      <c r="E169" s="49"/>
      <c r="F169" s="49"/>
      <c r="G169" s="49"/>
      <c r="H169" s="49"/>
      <c r="I169" s="49"/>
    </row>
    <row r="170" spans="1:9" ht="16.5" thickBot="1" x14ac:dyDescent="0.3">
      <c r="A170" s="49"/>
      <c r="B170" s="122"/>
      <c r="C170" s="94"/>
      <c r="D170" s="49"/>
      <c r="E170" s="49"/>
      <c r="F170" s="49"/>
      <c r="G170" s="121"/>
      <c r="H170" s="121"/>
      <c r="I170" s="121"/>
    </row>
    <row r="171" spans="1:9" ht="16.5" thickBot="1" x14ac:dyDescent="0.3">
      <c r="A171" s="111"/>
      <c r="B171" s="18" t="s">
        <v>91</v>
      </c>
      <c r="C171" s="19">
        <f>SUM(C166:C170)</f>
        <v>0</v>
      </c>
      <c r="D171" s="111"/>
      <c r="E171" s="111"/>
      <c r="F171" s="111"/>
      <c r="G171" s="1215" t="s">
        <v>99</v>
      </c>
      <c r="H171" s="1219"/>
      <c r="I171" s="73">
        <f>SUM(G163+C171)</f>
        <v>0</v>
      </c>
    </row>
    <row r="172" spans="1:9" ht="19.5" thickBot="1" x14ac:dyDescent="0.35">
      <c r="A172" s="1208" t="s">
        <v>98</v>
      </c>
      <c r="B172" s="1209"/>
      <c r="C172" s="1209"/>
      <c r="D172" s="1209"/>
      <c r="E172" s="1209"/>
      <c r="F172" s="1209"/>
      <c r="G172" s="1209"/>
      <c r="H172" s="1209"/>
      <c r="I172" s="1210"/>
    </row>
    <row r="173" spans="1:9" ht="16.5" thickBot="1" x14ac:dyDescent="0.3">
      <c r="A173" s="20" t="s">
        <v>87</v>
      </c>
      <c r="B173" s="20" t="s">
        <v>95</v>
      </c>
      <c r="C173" s="20" t="s">
        <v>88</v>
      </c>
      <c r="D173" s="20" t="s">
        <v>95</v>
      </c>
      <c r="E173" s="20" t="s">
        <v>89</v>
      </c>
      <c r="F173" s="18" t="s">
        <v>95</v>
      </c>
      <c r="G173" s="20" t="s">
        <v>90</v>
      </c>
      <c r="H173" s="18" t="s">
        <v>95</v>
      </c>
      <c r="I173" s="18" t="s">
        <v>91</v>
      </c>
    </row>
    <row r="174" spans="1:9" x14ac:dyDescent="0.25">
      <c r="A174" s="114">
        <v>0</v>
      </c>
      <c r="B174" s="118">
        <f>SUM(A174*25)</f>
        <v>0</v>
      </c>
      <c r="C174" s="114">
        <v>0</v>
      </c>
      <c r="D174" s="118">
        <f>SUM(C174*100)</f>
        <v>0</v>
      </c>
      <c r="E174" s="114">
        <v>0</v>
      </c>
      <c r="F174" s="118">
        <f>SUM(E174*25)</f>
        <v>0</v>
      </c>
      <c r="G174" s="114">
        <v>0</v>
      </c>
      <c r="H174" s="118">
        <f>SUM(G174*100)</f>
        <v>0</v>
      </c>
      <c r="I174" s="124">
        <f>SUM(B174+D174+F174+H174)</f>
        <v>0</v>
      </c>
    </row>
    <row r="175" spans="1:9" ht="16.5" thickBot="1" x14ac:dyDescent="0.3">
      <c r="A175" s="122"/>
      <c r="B175" s="122"/>
      <c r="C175" s="122"/>
      <c r="D175" s="122"/>
      <c r="E175" s="122"/>
      <c r="F175" s="122"/>
      <c r="G175" s="122"/>
      <c r="H175" s="122"/>
      <c r="I175" s="122"/>
    </row>
    <row r="176" spans="1:9" ht="19.5" thickBot="1" x14ac:dyDescent="0.35">
      <c r="A176" s="1208" t="s">
        <v>140</v>
      </c>
      <c r="B176" s="1209"/>
      <c r="C176" s="1209"/>
      <c r="D176" s="1209"/>
      <c r="E176" s="1209"/>
      <c r="F176" s="1209"/>
      <c r="G176" s="1209"/>
      <c r="H176" s="1209"/>
      <c r="I176" s="1210"/>
    </row>
    <row r="177" spans="1:9" ht="16.5" thickBot="1" x14ac:dyDescent="0.3">
      <c r="A177" s="20" t="s">
        <v>87</v>
      </c>
      <c r="B177" s="20" t="s">
        <v>95</v>
      </c>
      <c r="C177" s="20" t="s">
        <v>88</v>
      </c>
      <c r="D177" s="20" t="s">
        <v>95</v>
      </c>
      <c r="E177" s="20" t="s">
        <v>89</v>
      </c>
      <c r="F177" s="18" t="s">
        <v>95</v>
      </c>
      <c r="G177" s="20" t="s">
        <v>90</v>
      </c>
      <c r="H177" s="18" t="s">
        <v>95</v>
      </c>
      <c r="I177" s="18" t="s">
        <v>91</v>
      </c>
    </row>
    <row r="178" spans="1:9" x14ac:dyDescent="0.25">
      <c r="A178" s="114">
        <v>0</v>
      </c>
      <c r="B178" s="118">
        <f>SUM(A178*25)</f>
        <v>0</v>
      </c>
      <c r="C178" s="114">
        <v>0</v>
      </c>
      <c r="D178" s="118">
        <f>SUM(C178*100)</f>
        <v>0</v>
      </c>
      <c r="E178" s="114">
        <v>0</v>
      </c>
      <c r="F178" s="118">
        <f>SUM(E178*25)</f>
        <v>0</v>
      </c>
      <c r="G178" s="114">
        <v>0</v>
      </c>
      <c r="H178" s="118">
        <f>SUM(G178*100)</f>
        <v>0</v>
      </c>
      <c r="I178" s="124">
        <f>SUM(B178+D178+F178+H178)</f>
        <v>0</v>
      </c>
    </row>
    <row r="179" spans="1:9" ht="16.5" thickBot="1" x14ac:dyDescent="0.3">
      <c r="A179" s="116"/>
      <c r="B179" s="116"/>
      <c r="C179" s="116"/>
      <c r="D179" s="116"/>
      <c r="E179" s="116"/>
      <c r="F179" s="116"/>
      <c r="G179" s="116"/>
      <c r="H179" s="116"/>
      <c r="I179" s="116"/>
    </row>
    <row r="180" spans="1:9" ht="19.5" thickBot="1" x14ac:dyDescent="0.35">
      <c r="A180" s="1208" t="s">
        <v>133</v>
      </c>
      <c r="B180" s="1209"/>
      <c r="C180" s="1209"/>
      <c r="D180" s="1209"/>
      <c r="E180" s="1209"/>
      <c r="F180" s="1209"/>
      <c r="G180" s="1209"/>
      <c r="H180" s="1209"/>
      <c r="I180" s="1210"/>
    </row>
    <row r="181" spans="1:9" ht="16.5" thickBot="1" x14ac:dyDescent="0.3">
      <c r="A181" s="20" t="s">
        <v>87</v>
      </c>
      <c r="B181" s="20" t="s">
        <v>95</v>
      </c>
      <c r="C181" s="20" t="s">
        <v>88</v>
      </c>
      <c r="D181" s="20" t="s">
        <v>95</v>
      </c>
      <c r="E181" s="20" t="s">
        <v>89</v>
      </c>
      <c r="F181" s="18" t="s">
        <v>95</v>
      </c>
      <c r="G181" s="20" t="s">
        <v>90</v>
      </c>
      <c r="H181" s="18" t="s">
        <v>95</v>
      </c>
      <c r="I181" s="18" t="s">
        <v>91</v>
      </c>
    </row>
    <row r="182" spans="1:9" x14ac:dyDescent="0.25">
      <c r="A182" s="114">
        <v>0</v>
      </c>
      <c r="B182" s="118">
        <f>SUM(A182*25)</f>
        <v>0</v>
      </c>
      <c r="C182" s="114">
        <v>0</v>
      </c>
      <c r="D182" s="118">
        <f>SUM(C182*100)</f>
        <v>0</v>
      </c>
      <c r="E182" s="114">
        <v>0</v>
      </c>
      <c r="F182" s="118">
        <f>SUM(E182*25)</f>
        <v>0</v>
      </c>
      <c r="G182" s="114">
        <v>0</v>
      </c>
      <c r="H182" s="118">
        <f>SUM(G182*100)</f>
        <v>0</v>
      </c>
      <c r="I182" s="124">
        <f>SUM(B182+D182+F182+H182)</f>
        <v>0</v>
      </c>
    </row>
    <row r="183" spans="1:9" ht="16.5" thickBot="1" x14ac:dyDescent="0.3">
      <c r="A183" s="116"/>
      <c r="B183" s="116"/>
      <c r="C183" s="116"/>
      <c r="D183" s="116"/>
      <c r="E183" s="116"/>
      <c r="F183" s="116"/>
      <c r="G183" s="116"/>
      <c r="H183" s="116"/>
      <c r="I183" s="116"/>
    </row>
    <row r="184" spans="1:9" ht="19.5" thickBot="1" x14ac:dyDescent="0.35">
      <c r="A184" s="1208" t="s">
        <v>96</v>
      </c>
      <c r="B184" s="1209"/>
      <c r="C184" s="1209"/>
      <c r="D184" s="1209"/>
      <c r="E184" s="1209"/>
      <c r="F184" s="1209"/>
      <c r="G184" s="1209"/>
      <c r="H184" s="1209"/>
      <c r="I184" s="1210"/>
    </row>
    <row r="185" spans="1:9" ht="16.5" thickBot="1" x14ac:dyDescent="0.3">
      <c r="A185" s="20" t="s">
        <v>87</v>
      </c>
      <c r="B185" s="20" t="s">
        <v>95</v>
      </c>
      <c r="C185" s="20" t="s">
        <v>88</v>
      </c>
      <c r="D185" s="20" t="s">
        <v>95</v>
      </c>
      <c r="E185" s="20" t="s">
        <v>89</v>
      </c>
      <c r="F185" s="18" t="s">
        <v>95</v>
      </c>
      <c r="G185" s="20" t="s">
        <v>90</v>
      </c>
      <c r="H185" s="18" t="s">
        <v>95</v>
      </c>
      <c r="I185" s="18" t="s">
        <v>91</v>
      </c>
    </row>
    <row r="186" spans="1:9" x14ac:dyDescent="0.25">
      <c r="A186" s="114">
        <v>0</v>
      </c>
      <c r="B186" s="118">
        <f>SUM(A186*25)</f>
        <v>0</v>
      </c>
      <c r="C186" s="114">
        <v>0</v>
      </c>
      <c r="D186" s="118">
        <f>SUM(C186*100)</f>
        <v>0</v>
      </c>
      <c r="E186" s="114">
        <v>0</v>
      </c>
      <c r="F186" s="118">
        <f>SUM(E186*25)</f>
        <v>0</v>
      </c>
      <c r="G186" s="114">
        <v>0</v>
      </c>
      <c r="H186" s="118">
        <f>SUM(G186*100)</f>
        <v>0</v>
      </c>
      <c r="I186" s="124">
        <f>SUM(B186+D186+F186+H186)</f>
        <v>0</v>
      </c>
    </row>
    <row r="187" spans="1:9" ht="16.5" thickBot="1" x14ac:dyDescent="0.3">
      <c r="A187" s="116"/>
      <c r="B187" s="116"/>
      <c r="C187" s="116"/>
      <c r="D187" s="116"/>
      <c r="E187" s="116"/>
      <c r="F187" s="116"/>
      <c r="G187" s="116"/>
      <c r="H187" s="116"/>
      <c r="I187" s="116"/>
    </row>
    <row r="188" spans="1:9" ht="19.5" thickBot="1" x14ac:dyDescent="0.3">
      <c r="A188" s="1211" t="s">
        <v>97</v>
      </c>
      <c r="B188" s="1212"/>
      <c r="C188" s="1212"/>
      <c r="D188" s="1212"/>
      <c r="E188" s="1212"/>
      <c r="F188" s="1212"/>
      <c r="G188" s="1212"/>
      <c r="H188" s="1212"/>
      <c r="I188" s="1213"/>
    </row>
    <row r="189" spans="1:9" ht="16.5" thickBot="1" x14ac:dyDescent="0.3">
      <c r="A189" s="20" t="s">
        <v>87</v>
      </c>
      <c r="B189" s="20" t="s">
        <v>95</v>
      </c>
      <c r="C189" s="20" t="s">
        <v>88</v>
      </c>
      <c r="D189" s="20" t="s">
        <v>95</v>
      </c>
      <c r="E189" s="20" t="s">
        <v>89</v>
      </c>
      <c r="F189" s="18" t="s">
        <v>95</v>
      </c>
      <c r="G189" s="20" t="s">
        <v>90</v>
      </c>
      <c r="H189" s="18" t="s">
        <v>95</v>
      </c>
      <c r="I189" s="18" t="s">
        <v>91</v>
      </c>
    </row>
    <row r="190" spans="1:9" x14ac:dyDescent="0.25">
      <c r="A190" s="114">
        <f>SUM(A174+A178-A182-A186)</f>
        <v>0</v>
      </c>
      <c r="B190" s="118">
        <f>SUM(A190*25)</f>
        <v>0</v>
      </c>
      <c r="C190" s="114">
        <f>SUM(C174+C178-C182-C186)</f>
        <v>0</v>
      </c>
      <c r="D190" s="118">
        <f>SUM(C190*100)</f>
        <v>0</v>
      </c>
      <c r="E190" s="114">
        <f>SUM(E174+E178-E182-E186)</f>
        <v>0</v>
      </c>
      <c r="F190" s="118">
        <f>SUM(E190*25)</f>
        <v>0</v>
      </c>
      <c r="G190" s="114">
        <f>SUM(G174+G178-G182-G186)</f>
        <v>0</v>
      </c>
      <c r="H190" s="118">
        <f>SUM(G190*100)</f>
        <v>0</v>
      </c>
      <c r="I190" s="124">
        <f>SUM(B190+D190+F190+H190)</f>
        <v>0</v>
      </c>
    </row>
    <row r="191" spans="1:9" ht="16.5" thickBot="1" x14ac:dyDescent="0.3">
      <c r="A191" s="116"/>
      <c r="B191" s="116"/>
      <c r="C191" s="116"/>
      <c r="D191" s="116"/>
      <c r="E191" s="116"/>
      <c r="F191" s="116"/>
      <c r="G191" s="116"/>
      <c r="H191" s="116"/>
      <c r="I191" s="116"/>
    </row>
    <row r="193" spans="1:9" ht="16.5" thickBot="1" x14ac:dyDescent="0.3">
      <c r="G193" t="s">
        <v>74</v>
      </c>
    </row>
    <row r="194" spans="1:9" ht="19.5" thickBot="1" x14ac:dyDescent="0.35">
      <c r="A194" s="1153" t="s">
        <v>681</v>
      </c>
      <c r="B194" s="1214"/>
      <c r="C194" s="1214"/>
      <c r="D194" s="1214"/>
      <c r="E194" s="1214"/>
      <c r="F194" s="1214"/>
      <c r="G194" s="1214"/>
      <c r="H194" s="1214"/>
      <c r="I194" s="1154"/>
    </row>
    <row r="195" spans="1:9" ht="16.5" thickBot="1" x14ac:dyDescent="0.3">
      <c r="A195" s="20" t="s">
        <v>85</v>
      </c>
      <c r="B195" s="20" t="s">
        <v>86</v>
      </c>
      <c r="C195" s="20" t="s">
        <v>87</v>
      </c>
      <c r="D195" s="20" t="s">
        <v>88</v>
      </c>
      <c r="E195" s="20" t="s">
        <v>89</v>
      </c>
      <c r="F195" s="20" t="s">
        <v>90</v>
      </c>
      <c r="G195" s="20" t="s">
        <v>91</v>
      </c>
      <c r="H195" s="20"/>
      <c r="I195" s="20"/>
    </row>
    <row r="196" spans="1:9" x14ac:dyDescent="0.25">
      <c r="A196" s="112"/>
      <c r="B196" s="114"/>
      <c r="C196" s="118"/>
      <c r="D196" s="118"/>
      <c r="E196" s="118" t="s">
        <v>74</v>
      </c>
      <c r="F196" s="118"/>
      <c r="G196" s="118">
        <f t="shared" ref="G196:G199" si="5">SUM(C196:F196)</f>
        <v>0</v>
      </c>
      <c r="H196" s="119"/>
      <c r="I196" s="112"/>
    </row>
    <row r="197" spans="1:9" x14ac:dyDescent="0.25">
      <c r="A197" s="49" t="s">
        <v>74</v>
      </c>
      <c r="B197" s="115" t="s">
        <v>74</v>
      </c>
      <c r="C197" s="93" t="s">
        <v>74</v>
      </c>
      <c r="D197" s="93" t="s">
        <v>74</v>
      </c>
      <c r="E197" s="93" t="s">
        <v>74</v>
      </c>
      <c r="F197" s="93"/>
      <c r="G197" s="93">
        <f t="shared" si="5"/>
        <v>0</v>
      </c>
      <c r="H197" s="42"/>
      <c r="I197" s="49"/>
    </row>
    <row r="198" spans="1:9" x14ac:dyDescent="0.25">
      <c r="A198" s="126" t="s">
        <v>74</v>
      </c>
      <c r="B198" s="114" t="s">
        <v>74</v>
      </c>
      <c r="C198" s="93" t="s">
        <v>74</v>
      </c>
      <c r="D198" s="93"/>
      <c r="E198" s="93" t="s">
        <v>74</v>
      </c>
      <c r="F198" s="93" t="s">
        <v>74</v>
      </c>
      <c r="G198" s="93">
        <f t="shared" si="5"/>
        <v>0</v>
      </c>
      <c r="H198" s="42"/>
      <c r="I198" s="49"/>
    </row>
    <row r="199" spans="1:9" ht="16.5" thickBot="1" x14ac:dyDescent="0.3">
      <c r="A199" s="49"/>
      <c r="B199" s="115" t="s">
        <v>74</v>
      </c>
      <c r="C199" s="93" t="s">
        <v>74</v>
      </c>
      <c r="D199" s="93"/>
      <c r="E199" s="94" t="s">
        <v>74</v>
      </c>
      <c r="F199" s="94"/>
      <c r="G199" s="93">
        <f t="shared" si="5"/>
        <v>0</v>
      </c>
      <c r="H199" s="42"/>
      <c r="I199" s="49"/>
    </row>
    <row r="200" spans="1:9" ht="16.5" thickBot="1" x14ac:dyDescent="0.3">
      <c r="A200" s="111"/>
      <c r="B200" s="116"/>
      <c r="C200" s="116"/>
      <c r="D200" s="111"/>
      <c r="E200" s="1215" t="s">
        <v>92</v>
      </c>
      <c r="F200" s="1105"/>
      <c r="G200" s="204">
        <f>SUM(G196:G199)</f>
        <v>0</v>
      </c>
      <c r="H200" s="123"/>
      <c r="I200" s="111"/>
    </row>
    <row r="201" spans="1:9" ht="19.5" thickBot="1" x14ac:dyDescent="0.35">
      <c r="A201" s="1216" t="s">
        <v>93</v>
      </c>
      <c r="B201" s="1217"/>
      <c r="C201" s="1217"/>
      <c r="D201" s="1217"/>
      <c r="E201" s="1217"/>
      <c r="F201" s="1217"/>
      <c r="G201" s="1217"/>
      <c r="H201" s="1217"/>
      <c r="I201" s="1218"/>
    </row>
    <row r="202" spans="1:9" ht="16.5" thickBot="1" x14ac:dyDescent="0.3">
      <c r="A202" s="18" t="s">
        <v>3</v>
      </c>
      <c r="B202" s="18" t="s">
        <v>94</v>
      </c>
      <c r="C202" s="18" t="s">
        <v>45</v>
      </c>
      <c r="D202" s="18" t="s">
        <v>74</v>
      </c>
      <c r="E202" s="120" t="s">
        <v>74</v>
      </c>
      <c r="F202" s="120"/>
      <c r="G202" s="120"/>
      <c r="H202" s="120"/>
      <c r="I202" s="120"/>
    </row>
    <row r="203" spans="1:9" x14ac:dyDescent="0.25">
      <c r="A203" s="126" t="s">
        <v>74</v>
      </c>
      <c r="B203" s="114" t="s">
        <v>74</v>
      </c>
      <c r="C203" s="118" t="s">
        <v>74</v>
      </c>
      <c r="D203" s="112"/>
      <c r="E203" s="112"/>
      <c r="F203" s="112"/>
      <c r="G203" s="112"/>
      <c r="H203" s="112"/>
      <c r="I203" s="112"/>
    </row>
    <row r="204" spans="1:9" x14ac:dyDescent="0.25">
      <c r="A204" s="265" t="s">
        <v>74</v>
      </c>
      <c r="B204" s="115" t="s">
        <v>74</v>
      </c>
      <c r="C204" s="93" t="s">
        <v>74</v>
      </c>
      <c r="D204" s="49"/>
      <c r="E204" s="49"/>
      <c r="F204" s="49"/>
      <c r="G204" s="49"/>
      <c r="H204" s="49"/>
      <c r="I204" s="49"/>
    </row>
    <row r="205" spans="1:9" x14ac:dyDescent="0.25">
      <c r="A205" s="49" t="s">
        <v>74</v>
      </c>
      <c r="B205" s="115" t="s">
        <v>74</v>
      </c>
      <c r="C205" s="93" t="s">
        <v>74</v>
      </c>
      <c r="D205" s="49"/>
      <c r="E205" s="49"/>
      <c r="F205" s="49"/>
      <c r="G205" s="49"/>
      <c r="H205" s="49"/>
      <c r="I205" s="49"/>
    </row>
    <row r="206" spans="1:9" x14ac:dyDescent="0.25">
      <c r="A206" s="49" t="s">
        <v>74</v>
      </c>
      <c r="B206" s="115" t="s">
        <v>74</v>
      </c>
      <c r="C206" s="93" t="s">
        <v>74</v>
      </c>
      <c r="D206" s="49"/>
      <c r="E206" s="49"/>
      <c r="F206" s="49"/>
      <c r="G206" s="49"/>
      <c r="H206" s="49"/>
      <c r="I206" s="49"/>
    </row>
    <row r="207" spans="1:9" ht="16.5" thickBot="1" x14ac:dyDescent="0.3">
      <c r="A207" s="49" t="s">
        <v>74</v>
      </c>
      <c r="B207" s="122" t="s">
        <v>74</v>
      </c>
      <c r="C207" s="94" t="s">
        <v>74</v>
      </c>
      <c r="D207" s="49"/>
      <c r="E207" s="49"/>
      <c r="F207" s="49"/>
      <c r="G207" s="121"/>
      <c r="H207" s="121"/>
      <c r="I207" s="121"/>
    </row>
    <row r="208" spans="1:9" ht="16.5" thickBot="1" x14ac:dyDescent="0.3">
      <c r="A208" s="111"/>
      <c r="B208" s="18" t="s">
        <v>91</v>
      </c>
      <c r="C208" s="19">
        <f>SUM(C203:C207)</f>
        <v>0</v>
      </c>
      <c r="D208" s="111"/>
      <c r="E208" s="111"/>
      <c r="F208" s="111"/>
      <c r="G208" s="1215" t="s">
        <v>99</v>
      </c>
      <c r="H208" s="1219"/>
      <c r="I208" s="204">
        <f>SUM(G200+C208)</f>
        <v>0</v>
      </c>
    </row>
    <row r="209" spans="1:9" ht="19.5" thickBot="1" x14ac:dyDescent="0.35">
      <c r="A209" s="1208" t="s">
        <v>98</v>
      </c>
      <c r="B209" s="1209"/>
      <c r="C209" s="1209"/>
      <c r="D209" s="1209"/>
      <c r="E209" s="1209"/>
      <c r="F209" s="1209"/>
      <c r="G209" s="1209"/>
      <c r="H209" s="1209"/>
      <c r="I209" s="1210"/>
    </row>
    <row r="210" spans="1:9" ht="16.5" thickBot="1" x14ac:dyDescent="0.3">
      <c r="A210" s="20" t="s">
        <v>87</v>
      </c>
      <c r="B210" s="20" t="s">
        <v>95</v>
      </c>
      <c r="C210" s="20" t="s">
        <v>88</v>
      </c>
      <c r="D210" s="20" t="s">
        <v>95</v>
      </c>
      <c r="E210" s="20" t="s">
        <v>89</v>
      </c>
      <c r="F210" s="18" t="s">
        <v>95</v>
      </c>
      <c r="G210" s="20" t="s">
        <v>90</v>
      </c>
      <c r="H210" s="18" t="s">
        <v>95</v>
      </c>
      <c r="I210" s="18" t="s">
        <v>91</v>
      </c>
    </row>
    <row r="211" spans="1:9" x14ac:dyDescent="0.25">
      <c r="A211" s="114">
        <v>0</v>
      </c>
      <c r="B211" s="118">
        <f>SUM(A211*25)</f>
        <v>0</v>
      </c>
      <c r="C211" s="114">
        <v>0</v>
      </c>
      <c r="D211" s="118">
        <f>SUM(C211*100)</f>
        <v>0</v>
      </c>
      <c r="E211" s="114">
        <v>0</v>
      </c>
      <c r="F211" s="118">
        <f>SUM(E211*25)</f>
        <v>0</v>
      </c>
      <c r="G211" s="114">
        <v>0</v>
      </c>
      <c r="H211" s="118">
        <f>SUM(G211*100)</f>
        <v>0</v>
      </c>
      <c r="I211" s="124">
        <f>SUM(B211+D211+F211+H211)</f>
        <v>0</v>
      </c>
    </row>
    <row r="212" spans="1:9" ht="16.5" thickBot="1" x14ac:dyDescent="0.3">
      <c r="A212" s="122"/>
      <c r="B212" s="122"/>
      <c r="C212" s="122"/>
      <c r="D212" s="122"/>
      <c r="E212" s="122"/>
      <c r="F212" s="122"/>
      <c r="G212" s="122"/>
      <c r="H212" s="122"/>
      <c r="I212" s="122"/>
    </row>
    <row r="213" spans="1:9" ht="19.5" thickBot="1" x14ac:dyDescent="0.35">
      <c r="A213" s="1208" t="s">
        <v>140</v>
      </c>
      <c r="B213" s="1209"/>
      <c r="C213" s="1209"/>
      <c r="D213" s="1209"/>
      <c r="E213" s="1209"/>
      <c r="F213" s="1209"/>
      <c r="G213" s="1209"/>
      <c r="H213" s="1209"/>
      <c r="I213" s="1210"/>
    </row>
    <row r="214" spans="1:9" ht="16.5" thickBot="1" x14ac:dyDescent="0.3">
      <c r="A214" s="20" t="s">
        <v>87</v>
      </c>
      <c r="B214" s="20" t="s">
        <v>95</v>
      </c>
      <c r="C214" s="20" t="s">
        <v>88</v>
      </c>
      <c r="D214" s="20" t="s">
        <v>95</v>
      </c>
      <c r="E214" s="20" t="s">
        <v>89</v>
      </c>
      <c r="F214" s="18" t="s">
        <v>95</v>
      </c>
      <c r="G214" s="20" t="s">
        <v>90</v>
      </c>
      <c r="H214" s="18" t="s">
        <v>95</v>
      </c>
      <c r="I214" s="18" t="s">
        <v>91</v>
      </c>
    </row>
    <row r="215" spans="1:9" x14ac:dyDescent="0.25">
      <c r="A215" s="114">
        <v>0</v>
      </c>
      <c r="B215" s="118">
        <f>SUM(A215*25)</f>
        <v>0</v>
      </c>
      <c r="C215" s="114">
        <v>0</v>
      </c>
      <c r="D215" s="118">
        <f>SUM(C215*100)</f>
        <v>0</v>
      </c>
      <c r="E215" s="114">
        <v>0</v>
      </c>
      <c r="F215" s="118">
        <f>SUM(E215*25)</f>
        <v>0</v>
      </c>
      <c r="G215" s="114">
        <v>0</v>
      </c>
      <c r="H215" s="118">
        <f>SUM(G215*100)</f>
        <v>0</v>
      </c>
      <c r="I215" s="124">
        <f>SUM(B215+D215+F215+H215)</f>
        <v>0</v>
      </c>
    </row>
    <row r="216" spans="1:9" ht="16.5" thickBot="1" x14ac:dyDescent="0.3">
      <c r="A216" s="116"/>
      <c r="B216" s="116"/>
      <c r="C216" s="116"/>
      <c r="D216" s="116"/>
      <c r="E216" s="116"/>
      <c r="F216" s="116"/>
      <c r="G216" s="116"/>
      <c r="H216" s="116"/>
      <c r="I216" s="116"/>
    </row>
    <row r="217" spans="1:9" ht="19.5" thickBot="1" x14ac:dyDescent="0.35">
      <c r="A217" s="1208" t="s">
        <v>133</v>
      </c>
      <c r="B217" s="1209"/>
      <c r="C217" s="1209"/>
      <c r="D217" s="1209"/>
      <c r="E217" s="1209"/>
      <c r="F217" s="1209"/>
      <c r="G217" s="1209"/>
      <c r="H217" s="1209"/>
      <c r="I217" s="1210"/>
    </row>
    <row r="218" spans="1:9" ht="16.5" thickBot="1" x14ac:dyDescent="0.3">
      <c r="A218" s="20" t="s">
        <v>87</v>
      </c>
      <c r="B218" s="20" t="s">
        <v>95</v>
      </c>
      <c r="C218" s="20" t="s">
        <v>88</v>
      </c>
      <c r="D218" s="20" t="s">
        <v>95</v>
      </c>
      <c r="E218" s="20" t="s">
        <v>89</v>
      </c>
      <c r="F218" s="18" t="s">
        <v>95</v>
      </c>
      <c r="G218" s="20" t="s">
        <v>90</v>
      </c>
      <c r="H218" s="18" t="s">
        <v>95</v>
      </c>
      <c r="I218" s="18" t="s">
        <v>91</v>
      </c>
    </row>
    <row r="219" spans="1:9" x14ac:dyDescent="0.25">
      <c r="A219" s="114">
        <v>0</v>
      </c>
      <c r="B219" s="118">
        <f>SUM(A219*25)</f>
        <v>0</v>
      </c>
      <c r="C219" s="114">
        <v>0</v>
      </c>
      <c r="D219" s="118">
        <f>SUM(C219*100)</f>
        <v>0</v>
      </c>
      <c r="E219" s="114">
        <v>0</v>
      </c>
      <c r="F219" s="118">
        <f>SUM(E219*25)</f>
        <v>0</v>
      </c>
      <c r="G219" s="114">
        <v>0</v>
      </c>
      <c r="H219" s="118">
        <f>SUM(G219*100)</f>
        <v>0</v>
      </c>
      <c r="I219" s="124">
        <f>SUM(B219+D219+F219+H219)</f>
        <v>0</v>
      </c>
    </row>
    <row r="220" spans="1:9" ht="16.5" thickBot="1" x14ac:dyDescent="0.3">
      <c r="A220" s="116"/>
      <c r="B220" s="116"/>
      <c r="C220" s="116"/>
      <c r="D220" s="116"/>
      <c r="E220" s="116"/>
      <c r="F220" s="116"/>
      <c r="G220" s="116"/>
      <c r="H220" s="116"/>
      <c r="I220" s="116"/>
    </row>
    <row r="221" spans="1:9" ht="19.5" thickBot="1" x14ac:dyDescent="0.35">
      <c r="A221" s="1208" t="s">
        <v>96</v>
      </c>
      <c r="B221" s="1209"/>
      <c r="C221" s="1209"/>
      <c r="D221" s="1209"/>
      <c r="E221" s="1209"/>
      <c r="F221" s="1209"/>
      <c r="G221" s="1209"/>
      <c r="H221" s="1209"/>
      <c r="I221" s="1210"/>
    </row>
    <row r="222" spans="1:9" ht="16.5" thickBot="1" x14ac:dyDescent="0.3">
      <c r="A222" s="20" t="s">
        <v>87</v>
      </c>
      <c r="B222" s="20" t="s">
        <v>95</v>
      </c>
      <c r="C222" s="20" t="s">
        <v>88</v>
      </c>
      <c r="D222" s="20" t="s">
        <v>95</v>
      </c>
      <c r="E222" s="20" t="s">
        <v>89</v>
      </c>
      <c r="F222" s="18" t="s">
        <v>95</v>
      </c>
      <c r="G222" s="20" t="s">
        <v>90</v>
      </c>
      <c r="H222" s="18" t="s">
        <v>95</v>
      </c>
      <c r="I222" s="18" t="s">
        <v>91</v>
      </c>
    </row>
    <row r="223" spans="1:9" x14ac:dyDescent="0.25">
      <c r="A223" s="261">
        <v>0</v>
      </c>
      <c r="B223" s="104">
        <f>SUM(A223*25)</f>
        <v>0</v>
      </c>
      <c r="C223" s="261">
        <v>0</v>
      </c>
      <c r="D223" s="104">
        <f>SUM(C223*100)</f>
        <v>0</v>
      </c>
      <c r="E223" s="261">
        <v>0</v>
      </c>
      <c r="F223" s="104">
        <f>SUM(E223*25)</f>
        <v>0</v>
      </c>
      <c r="G223" s="261">
        <v>0</v>
      </c>
      <c r="H223" s="104">
        <f>SUM(G223*100)</f>
        <v>0</v>
      </c>
      <c r="I223" s="378">
        <f>SUM(B223+D223+F223+H223)</f>
        <v>0</v>
      </c>
    </row>
    <row r="224" spans="1:9" ht="16.5" thickBot="1" x14ac:dyDescent="0.3">
      <c r="A224" s="116"/>
      <c r="B224" s="116"/>
      <c r="C224" s="116"/>
      <c r="D224" s="116"/>
      <c r="E224" s="116"/>
      <c r="F224" s="116"/>
      <c r="G224" s="116"/>
      <c r="H224" s="116"/>
      <c r="I224" s="116"/>
    </row>
    <row r="225" spans="1:9" ht="19.5" thickBot="1" x14ac:dyDescent="0.3">
      <c r="A225" s="1211" t="s">
        <v>97</v>
      </c>
      <c r="B225" s="1212"/>
      <c r="C225" s="1212"/>
      <c r="D225" s="1212"/>
      <c r="E225" s="1212"/>
      <c r="F225" s="1212"/>
      <c r="G225" s="1212"/>
      <c r="H225" s="1212"/>
      <c r="I225" s="1213"/>
    </row>
    <row r="226" spans="1:9" ht="16.5" thickBot="1" x14ac:dyDescent="0.3">
      <c r="A226" s="20" t="s">
        <v>87</v>
      </c>
      <c r="B226" s="20" t="s">
        <v>95</v>
      </c>
      <c r="C226" s="20" t="s">
        <v>88</v>
      </c>
      <c r="D226" s="20" t="s">
        <v>95</v>
      </c>
      <c r="E226" s="20" t="s">
        <v>89</v>
      </c>
      <c r="F226" s="18" t="s">
        <v>95</v>
      </c>
      <c r="G226" s="20" t="s">
        <v>90</v>
      </c>
      <c r="H226" s="18" t="s">
        <v>95</v>
      </c>
      <c r="I226" s="18" t="s">
        <v>91</v>
      </c>
    </row>
    <row r="227" spans="1:9" x14ac:dyDescent="0.25">
      <c r="A227" s="114">
        <f>SUM(A211+A215-A219-A223)</f>
        <v>0</v>
      </c>
      <c r="B227" s="118">
        <f>SUM(A227*25)</f>
        <v>0</v>
      </c>
      <c r="C227" s="114">
        <f>SUM(C211+C215-C219-C223)</f>
        <v>0</v>
      </c>
      <c r="D227" s="118">
        <f>SUM(C227*100)</f>
        <v>0</v>
      </c>
      <c r="E227" s="114">
        <f>SUM(E211+E215-E219-E223)</f>
        <v>0</v>
      </c>
      <c r="F227" s="118">
        <f>SUM(E227*25)</f>
        <v>0</v>
      </c>
      <c r="G227" s="114">
        <f>SUM(G211+G215-G219-G223)</f>
        <v>0</v>
      </c>
      <c r="H227" s="118">
        <f>SUM(G227*100)</f>
        <v>0</v>
      </c>
      <c r="I227" s="124">
        <f>SUM(B227+D227+F227+H227)</f>
        <v>0</v>
      </c>
    </row>
    <row r="228" spans="1:9" x14ac:dyDescent="0.25">
      <c r="A228" s="117"/>
      <c r="B228" s="260"/>
      <c r="D228" s="260"/>
      <c r="E228" s="117"/>
      <c r="F228" s="260"/>
      <c r="G228" s="117"/>
      <c r="H228" s="260"/>
      <c r="I228" s="264"/>
    </row>
    <row r="229" spans="1:9" ht="16.5" thickBot="1" x14ac:dyDescent="0.3">
      <c r="A229" s="117"/>
      <c r="B229" s="260"/>
      <c r="D229" s="260"/>
      <c r="E229" s="117"/>
      <c r="F229" s="260"/>
      <c r="G229" s="117"/>
      <c r="H229" s="260"/>
      <c r="I229" s="264"/>
    </row>
    <row r="230" spans="1:9" ht="19.5" thickBot="1" x14ac:dyDescent="0.35">
      <c r="A230" s="1153" t="s">
        <v>680</v>
      </c>
      <c r="B230" s="1214"/>
      <c r="C230" s="1214"/>
      <c r="D230" s="1214"/>
      <c r="E230" s="1214"/>
      <c r="F230" s="1214"/>
      <c r="G230" s="1214"/>
      <c r="H230" s="1214"/>
      <c r="I230" s="1154"/>
    </row>
    <row r="231" spans="1:9" ht="16.5" thickBot="1" x14ac:dyDescent="0.3">
      <c r="A231" s="20" t="s">
        <v>85</v>
      </c>
      <c r="B231" s="20" t="s">
        <v>86</v>
      </c>
      <c r="C231" s="20" t="s">
        <v>87</v>
      </c>
      <c r="D231" s="20" t="s">
        <v>88</v>
      </c>
      <c r="E231" s="20" t="s">
        <v>89</v>
      </c>
      <c r="F231" s="20" t="s">
        <v>90</v>
      </c>
      <c r="G231" s="20" t="s">
        <v>91</v>
      </c>
      <c r="H231" s="20"/>
      <c r="I231" s="20"/>
    </row>
    <row r="232" spans="1:9" x14ac:dyDescent="0.25">
      <c r="A232" s="112" t="s">
        <v>74</v>
      </c>
      <c r="B232" s="114" t="s">
        <v>74</v>
      </c>
      <c r="C232" s="118" t="s">
        <v>74</v>
      </c>
      <c r="D232" s="118" t="s">
        <v>74</v>
      </c>
      <c r="E232" s="118" t="s">
        <v>74</v>
      </c>
      <c r="F232" s="118"/>
      <c r="G232" s="118">
        <f t="shared" ref="G232:G237" si="6">SUM(C232:F232)</f>
        <v>0</v>
      </c>
      <c r="H232" s="119"/>
      <c r="I232" s="112"/>
    </row>
    <row r="233" spans="1:9" x14ac:dyDescent="0.25">
      <c r="A233" s="49" t="s">
        <v>74</v>
      </c>
      <c r="B233" s="115" t="s">
        <v>74</v>
      </c>
      <c r="C233" s="93" t="s">
        <v>74</v>
      </c>
      <c r="D233" s="93" t="s">
        <v>74</v>
      </c>
      <c r="E233" s="93" t="s">
        <v>74</v>
      </c>
      <c r="F233" s="93"/>
      <c r="G233" s="93">
        <f t="shared" si="6"/>
        <v>0</v>
      </c>
      <c r="H233" s="42"/>
      <c r="I233" s="49"/>
    </row>
    <row r="234" spans="1:9" x14ac:dyDescent="0.25">
      <c r="A234" s="112" t="s">
        <v>74</v>
      </c>
      <c r="B234" s="114" t="s">
        <v>74</v>
      </c>
      <c r="C234" s="118" t="s">
        <v>74</v>
      </c>
      <c r="D234" s="118" t="s">
        <v>74</v>
      </c>
      <c r="E234" s="93" t="s">
        <v>74</v>
      </c>
      <c r="F234" s="93"/>
      <c r="G234" s="93">
        <f t="shared" si="6"/>
        <v>0</v>
      </c>
      <c r="H234" s="42"/>
      <c r="I234" s="49"/>
    </row>
    <row r="235" spans="1:9" x14ac:dyDescent="0.25">
      <c r="A235" s="49" t="s">
        <v>74</v>
      </c>
      <c r="B235" s="115" t="s">
        <v>74</v>
      </c>
      <c r="C235" s="93" t="s">
        <v>74</v>
      </c>
      <c r="D235" s="93" t="s">
        <v>74</v>
      </c>
      <c r="E235" s="93"/>
      <c r="F235" s="93"/>
      <c r="G235" s="93">
        <f t="shared" si="6"/>
        <v>0</v>
      </c>
      <c r="H235" s="42"/>
      <c r="I235" s="49"/>
    </row>
    <row r="236" spans="1:9" x14ac:dyDescent="0.25">
      <c r="A236" s="112"/>
      <c r="B236" s="114" t="s">
        <v>74</v>
      </c>
      <c r="C236" s="93" t="s">
        <v>74</v>
      </c>
      <c r="D236" s="93" t="s">
        <v>104</v>
      </c>
      <c r="E236" s="93" t="s">
        <v>74</v>
      </c>
      <c r="F236" s="93" t="s">
        <v>74</v>
      </c>
      <c r="G236" s="93">
        <f t="shared" si="6"/>
        <v>0</v>
      </c>
      <c r="H236" s="42"/>
      <c r="I236" s="49"/>
    </row>
    <row r="237" spans="1:9" ht="16.5" thickBot="1" x14ac:dyDescent="0.3">
      <c r="A237" s="126" t="s">
        <v>74</v>
      </c>
      <c r="B237" s="115" t="s">
        <v>74</v>
      </c>
      <c r="C237" s="93" t="s">
        <v>74</v>
      </c>
      <c r="D237" s="93" t="s">
        <v>74</v>
      </c>
      <c r="E237" s="94" t="s">
        <v>74</v>
      </c>
      <c r="F237" s="94"/>
      <c r="G237" s="93">
        <f t="shared" si="6"/>
        <v>0</v>
      </c>
      <c r="H237" s="42"/>
      <c r="I237" s="49"/>
    </row>
    <row r="238" spans="1:9" ht="16.5" thickBot="1" x14ac:dyDescent="0.3">
      <c r="A238" s="111"/>
      <c r="B238" s="116"/>
      <c r="C238" s="116"/>
      <c r="D238" s="111"/>
      <c r="E238" s="1215" t="s">
        <v>92</v>
      </c>
      <c r="F238" s="1105"/>
      <c r="G238" s="204">
        <f>SUM(G232:G237)</f>
        <v>0</v>
      </c>
      <c r="H238" s="123"/>
      <c r="I238" s="111"/>
    </row>
    <row r="239" spans="1:9" ht="19.5" thickBot="1" x14ac:dyDescent="0.35">
      <c r="A239" s="1216" t="s">
        <v>93</v>
      </c>
      <c r="B239" s="1217"/>
      <c r="C239" s="1217"/>
      <c r="D239" s="1217"/>
      <c r="E239" s="1217"/>
      <c r="F239" s="1217"/>
      <c r="G239" s="1217"/>
      <c r="H239" s="1217"/>
      <c r="I239" s="1218"/>
    </row>
    <row r="240" spans="1:9" ht="16.5" thickBot="1" x14ac:dyDescent="0.3">
      <c r="A240" s="18" t="s">
        <v>3</v>
      </c>
      <c r="B240" s="18" t="s">
        <v>94</v>
      </c>
      <c r="C240" s="18" t="s">
        <v>45</v>
      </c>
      <c r="D240" s="18" t="s">
        <v>74</v>
      </c>
      <c r="E240" s="120" t="s">
        <v>74</v>
      </c>
      <c r="F240" s="120"/>
      <c r="G240" s="120"/>
      <c r="H240" s="120"/>
      <c r="I240" s="120"/>
    </row>
    <row r="241" spans="1:9" x14ac:dyDescent="0.25">
      <c r="A241" s="126" t="s">
        <v>74</v>
      </c>
      <c r="B241" s="114" t="s">
        <v>74</v>
      </c>
      <c r="C241" s="118" t="s">
        <v>74</v>
      </c>
      <c r="D241" s="112"/>
      <c r="E241" s="112"/>
      <c r="F241" s="112"/>
      <c r="G241" s="112"/>
      <c r="H241" s="112"/>
      <c r="I241" s="112"/>
    </row>
    <row r="242" spans="1:9" x14ac:dyDescent="0.25">
      <c r="A242" s="115" t="s">
        <v>74</v>
      </c>
      <c r="B242" s="115" t="s">
        <v>74</v>
      </c>
      <c r="C242" s="93" t="s">
        <v>74</v>
      </c>
      <c r="D242" s="49"/>
      <c r="E242" s="49"/>
      <c r="F242" s="49"/>
      <c r="G242" s="49"/>
      <c r="H242" s="49"/>
      <c r="I242" s="49"/>
    </row>
    <row r="243" spans="1:9" x14ac:dyDescent="0.25">
      <c r="A243" s="49" t="s">
        <v>74</v>
      </c>
      <c r="B243" s="115" t="s">
        <v>74</v>
      </c>
      <c r="C243" s="93" t="s">
        <v>74</v>
      </c>
      <c r="D243" s="49"/>
      <c r="E243" s="49"/>
      <c r="F243" s="49"/>
      <c r="G243" s="49"/>
      <c r="H243" s="49"/>
      <c r="I243" s="49"/>
    </row>
    <row r="244" spans="1:9" x14ac:dyDescent="0.25">
      <c r="A244" s="49" t="s">
        <v>74</v>
      </c>
      <c r="B244" s="115" t="s">
        <v>74</v>
      </c>
      <c r="C244" s="93" t="s">
        <v>74</v>
      </c>
      <c r="D244" s="49"/>
      <c r="E244" s="49"/>
      <c r="F244" s="49"/>
      <c r="G244" s="49"/>
      <c r="H244" s="49"/>
      <c r="I244" s="49"/>
    </row>
    <row r="245" spans="1:9" ht="16.5" thickBot="1" x14ac:dyDescent="0.3">
      <c r="A245" s="49" t="s">
        <v>74</v>
      </c>
      <c r="B245" s="122" t="s">
        <v>74</v>
      </c>
      <c r="C245" s="94" t="s">
        <v>74</v>
      </c>
      <c r="D245" s="49"/>
      <c r="E245" s="49"/>
      <c r="F245" s="49"/>
      <c r="G245" s="121"/>
      <c r="H245" s="121"/>
      <c r="I245" s="121"/>
    </row>
    <row r="246" spans="1:9" ht="16.5" thickBot="1" x14ac:dyDescent="0.3">
      <c r="A246" s="111"/>
      <c r="B246" s="18" t="s">
        <v>91</v>
      </c>
      <c r="C246" s="19">
        <f>SUM(C241:C245)</f>
        <v>0</v>
      </c>
      <c r="D246" s="111"/>
      <c r="E246" s="111"/>
      <c r="F246" s="111"/>
      <c r="G246" s="1215" t="s">
        <v>99</v>
      </c>
      <c r="H246" s="1219"/>
      <c r="I246" s="204">
        <f>SUM(G238+C246)</f>
        <v>0</v>
      </c>
    </row>
    <row r="247" spans="1:9" ht="19.5" thickBot="1" x14ac:dyDescent="0.35">
      <c r="A247" s="1208" t="s">
        <v>98</v>
      </c>
      <c r="B247" s="1209"/>
      <c r="C247" s="1209"/>
      <c r="D247" s="1209"/>
      <c r="E247" s="1209"/>
      <c r="F247" s="1209"/>
      <c r="G247" s="1209"/>
      <c r="H247" s="1209"/>
      <c r="I247" s="1210"/>
    </row>
    <row r="248" spans="1:9" ht="16.5" thickBot="1" x14ac:dyDescent="0.3">
      <c r="A248" s="20" t="s">
        <v>87</v>
      </c>
      <c r="B248" s="20" t="s">
        <v>95</v>
      </c>
      <c r="C248" s="20" t="s">
        <v>88</v>
      </c>
      <c r="D248" s="20" t="s">
        <v>95</v>
      </c>
      <c r="E248" s="20" t="s">
        <v>89</v>
      </c>
      <c r="F248" s="18" t="s">
        <v>95</v>
      </c>
      <c r="G248" s="20" t="s">
        <v>90</v>
      </c>
      <c r="H248" s="18" t="s">
        <v>95</v>
      </c>
      <c r="I248" s="18" t="s">
        <v>91</v>
      </c>
    </row>
    <row r="249" spans="1:9" x14ac:dyDescent="0.25">
      <c r="A249" s="114">
        <v>0</v>
      </c>
      <c r="B249" s="118">
        <f>SUM(A249*25)</f>
        <v>0</v>
      </c>
      <c r="C249" s="114">
        <v>0</v>
      </c>
      <c r="D249" s="118">
        <f>SUM(C249*100)</f>
        <v>0</v>
      </c>
      <c r="E249" s="114">
        <v>0</v>
      </c>
      <c r="F249" s="118">
        <f>SUM(E249*25)</f>
        <v>0</v>
      </c>
      <c r="G249" s="114">
        <v>0</v>
      </c>
      <c r="H249" s="118">
        <f>SUM(G249*100)</f>
        <v>0</v>
      </c>
      <c r="I249" s="124">
        <f>SUM(B249+D249+F249+H249)</f>
        <v>0</v>
      </c>
    </row>
    <row r="250" spans="1:9" ht="16.5" thickBot="1" x14ac:dyDescent="0.3">
      <c r="A250" s="122"/>
      <c r="B250" s="122"/>
      <c r="C250" s="122"/>
      <c r="D250" s="122"/>
      <c r="E250" s="122"/>
      <c r="F250" s="122"/>
      <c r="G250" s="122"/>
      <c r="H250" s="122"/>
      <c r="I250" s="122"/>
    </row>
    <row r="251" spans="1:9" ht="19.5" thickBot="1" x14ac:dyDescent="0.35">
      <c r="A251" s="1208" t="s">
        <v>140</v>
      </c>
      <c r="B251" s="1209"/>
      <c r="C251" s="1209"/>
      <c r="D251" s="1209"/>
      <c r="E251" s="1209"/>
      <c r="F251" s="1209"/>
      <c r="G251" s="1209"/>
      <c r="H251" s="1209"/>
      <c r="I251" s="1210"/>
    </row>
    <row r="252" spans="1:9" ht="16.5" thickBot="1" x14ac:dyDescent="0.3">
      <c r="A252" s="20" t="s">
        <v>87</v>
      </c>
      <c r="B252" s="20" t="s">
        <v>95</v>
      </c>
      <c r="C252" s="20" t="s">
        <v>88</v>
      </c>
      <c r="D252" s="20" t="s">
        <v>95</v>
      </c>
      <c r="E252" s="20" t="s">
        <v>89</v>
      </c>
      <c r="F252" s="18" t="s">
        <v>95</v>
      </c>
      <c r="G252" s="20" t="s">
        <v>90</v>
      </c>
      <c r="H252" s="18" t="s">
        <v>95</v>
      </c>
      <c r="I252" s="18" t="s">
        <v>91</v>
      </c>
    </row>
    <row r="253" spans="1:9" x14ac:dyDescent="0.25">
      <c r="A253" s="114">
        <v>0</v>
      </c>
      <c r="B253" s="118">
        <f>SUM(A253*25)</f>
        <v>0</v>
      </c>
      <c r="C253" s="114">
        <v>0</v>
      </c>
      <c r="D253" s="118">
        <f>SUM(C253*100)</f>
        <v>0</v>
      </c>
      <c r="E253" s="114">
        <v>0</v>
      </c>
      <c r="F253" s="118">
        <f>SUM(E253*25)</f>
        <v>0</v>
      </c>
      <c r="G253" s="114">
        <v>0</v>
      </c>
      <c r="H253" s="118">
        <f>SUM(G253*100)</f>
        <v>0</v>
      </c>
      <c r="I253" s="124">
        <f>SUM(B253+D253+F253+H253)</f>
        <v>0</v>
      </c>
    </row>
    <row r="254" spans="1:9" ht="16.5" thickBot="1" x14ac:dyDescent="0.3">
      <c r="A254" s="116"/>
      <c r="B254" s="116"/>
      <c r="C254" s="116"/>
      <c r="D254" s="116"/>
      <c r="E254" s="116"/>
      <c r="F254" s="116"/>
      <c r="G254" s="116"/>
      <c r="H254" s="116"/>
      <c r="I254" s="116"/>
    </row>
    <row r="255" spans="1:9" ht="19.5" thickBot="1" x14ac:dyDescent="0.35">
      <c r="A255" s="1208" t="s">
        <v>133</v>
      </c>
      <c r="B255" s="1209"/>
      <c r="C255" s="1209"/>
      <c r="D255" s="1209"/>
      <c r="E255" s="1209"/>
      <c r="F255" s="1209"/>
      <c r="G255" s="1209"/>
      <c r="H255" s="1209"/>
      <c r="I255" s="1210"/>
    </row>
    <row r="256" spans="1:9" ht="16.5" thickBot="1" x14ac:dyDescent="0.3">
      <c r="A256" s="20" t="s">
        <v>87</v>
      </c>
      <c r="B256" s="20" t="s">
        <v>95</v>
      </c>
      <c r="C256" s="20" t="s">
        <v>88</v>
      </c>
      <c r="D256" s="20" t="s">
        <v>95</v>
      </c>
      <c r="E256" s="20" t="s">
        <v>89</v>
      </c>
      <c r="F256" s="18" t="s">
        <v>95</v>
      </c>
      <c r="G256" s="20" t="s">
        <v>90</v>
      </c>
      <c r="H256" s="18" t="s">
        <v>95</v>
      </c>
      <c r="I256" s="18" t="s">
        <v>91</v>
      </c>
    </row>
    <row r="257" spans="1:9" x14ac:dyDescent="0.25">
      <c r="A257" s="114">
        <v>0</v>
      </c>
      <c r="B257" s="118">
        <f>SUM(A257*25)</f>
        <v>0</v>
      </c>
      <c r="C257" s="114">
        <v>0</v>
      </c>
      <c r="D257" s="118">
        <f>SUM(C257*100)</f>
        <v>0</v>
      </c>
      <c r="E257" s="114">
        <v>0</v>
      </c>
      <c r="F257" s="118">
        <f>SUM(E257*25)</f>
        <v>0</v>
      </c>
      <c r="G257" s="114">
        <v>0</v>
      </c>
      <c r="H257" s="118">
        <f>SUM(G257*100)</f>
        <v>0</v>
      </c>
      <c r="I257" s="124">
        <f>SUM(B257+D257+F257+H257)</f>
        <v>0</v>
      </c>
    </row>
    <row r="258" spans="1:9" ht="16.5" thickBot="1" x14ac:dyDescent="0.3">
      <c r="A258" s="116"/>
      <c r="B258" s="116"/>
      <c r="C258" s="116"/>
      <c r="D258" s="116"/>
      <c r="E258" s="116"/>
      <c r="F258" s="116"/>
      <c r="G258" s="116"/>
      <c r="H258" s="116"/>
      <c r="I258" s="116"/>
    </row>
    <row r="259" spans="1:9" ht="19.5" thickBot="1" x14ac:dyDescent="0.35">
      <c r="A259" s="1208" t="s">
        <v>96</v>
      </c>
      <c r="B259" s="1209"/>
      <c r="C259" s="1209"/>
      <c r="D259" s="1209"/>
      <c r="E259" s="1209"/>
      <c r="F259" s="1209"/>
      <c r="G259" s="1209"/>
      <c r="H259" s="1209"/>
      <c r="I259" s="1210"/>
    </row>
    <row r="260" spans="1:9" ht="16.5" thickBot="1" x14ac:dyDescent="0.3">
      <c r="A260" s="20" t="s">
        <v>87</v>
      </c>
      <c r="B260" s="20" t="s">
        <v>95</v>
      </c>
      <c r="C260" s="20" t="s">
        <v>88</v>
      </c>
      <c r="D260" s="20" t="s">
        <v>95</v>
      </c>
      <c r="E260" s="20" t="s">
        <v>89</v>
      </c>
      <c r="F260" s="18" t="s">
        <v>95</v>
      </c>
      <c r="G260" s="20" t="s">
        <v>90</v>
      </c>
      <c r="H260" s="18" t="s">
        <v>95</v>
      </c>
      <c r="I260" s="18" t="s">
        <v>91</v>
      </c>
    </row>
    <row r="261" spans="1:9" x14ac:dyDescent="0.25">
      <c r="A261" s="114">
        <v>0</v>
      </c>
      <c r="B261" s="118">
        <f>SUM(A261*25)</f>
        <v>0</v>
      </c>
      <c r="C261" s="114">
        <v>0</v>
      </c>
      <c r="D261" s="118">
        <f>SUM(C261*100)</f>
        <v>0</v>
      </c>
      <c r="E261" s="114">
        <v>0</v>
      </c>
      <c r="F261" s="118">
        <f>SUM(E261*25)</f>
        <v>0</v>
      </c>
      <c r="G261" s="114">
        <v>0</v>
      </c>
      <c r="H261" s="118">
        <f>SUM(G261*100)</f>
        <v>0</v>
      </c>
      <c r="I261" s="124">
        <f>SUM(B261+D261+F261+H261)</f>
        <v>0</v>
      </c>
    </row>
    <row r="262" spans="1:9" ht="16.5" thickBot="1" x14ac:dyDescent="0.3">
      <c r="A262" s="116"/>
      <c r="B262" s="116"/>
      <c r="C262" s="116"/>
      <c r="D262" s="116"/>
      <c r="E262" s="116"/>
      <c r="F262" s="116"/>
      <c r="G262" s="116"/>
      <c r="H262" s="116"/>
      <c r="I262" s="116"/>
    </row>
    <row r="263" spans="1:9" ht="19.5" thickBot="1" x14ac:dyDescent="0.3">
      <c r="A263" s="1211" t="s">
        <v>97</v>
      </c>
      <c r="B263" s="1212"/>
      <c r="C263" s="1212"/>
      <c r="D263" s="1212"/>
      <c r="E263" s="1212"/>
      <c r="F263" s="1212"/>
      <c r="G263" s="1212"/>
      <c r="H263" s="1212"/>
      <c r="I263" s="1213"/>
    </row>
    <row r="264" spans="1:9" ht="16.5" thickBot="1" x14ac:dyDescent="0.3">
      <c r="A264" s="20" t="s">
        <v>87</v>
      </c>
      <c r="B264" s="20" t="s">
        <v>95</v>
      </c>
      <c r="C264" s="20" t="s">
        <v>88</v>
      </c>
      <c r="D264" s="20" t="s">
        <v>95</v>
      </c>
      <c r="E264" s="20" t="s">
        <v>89</v>
      </c>
      <c r="F264" s="18" t="s">
        <v>95</v>
      </c>
      <c r="G264" s="20" t="s">
        <v>90</v>
      </c>
      <c r="H264" s="18" t="s">
        <v>95</v>
      </c>
      <c r="I264" s="18" t="s">
        <v>91</v>
      </c>
    </row>
    <row r="265" spans="1:9" x14ac:dyDescent="0.25">
      <c r="A265" s="114">
        <f>SUM(A249+A253-A257-A261)</f>
        <v>0</v>
      </c>
      <c r="B265" s="118">
        <f>SUM(A265*25)</f>
        <v>0</v>
      </c>
      <c r="C265" s="114">
        <f>SUM(C249+C253-C257-C261)</f>
        <v>0</v>
      </c>
      <c r="D265" s="118">
        <f>SUM(C265*100)</f>
        <v>0</v>
      </c>
      <c r="E265" s="114">
        <f>SUM(E249+E253-E257-E261)</f>
        <v>0</v>
      </c>
      <c r="F265" s="118">
        <f>SUM(E265*25)</f>
        <v>0</v>
      </c>
      <c r="G265" s="114">
        <f>SUM(G249+G253-G257-G261)</f>
        <v>0</v>
      </c>
      <c r="H265" s="118">
        <f>SUM(G265*100)</f>
        <v>0</v>
      </c>
      <c r="I265" s="124">
        <f>SUM(B265+D265+F265+H265)</f>
        <v>0</v>
      </c>
    </row>
    <row r="266" spans="1:9" x14ac:dyDescent="0.25">
      <c r="A266" s="117"/>
      <c r="B266" s="260"/>
      <c r="D266" s="260"/>
      <c r="E266" s="117"/>
      <c r="F266" s="260"/>
      <c r="G266" s="117"/>
      <c r="H266" s="260"/>
      <c r="I266" s="264"/>
    </row>
    <row r="267" spans="1:9" ht="16.5" thickBot="1" x14ac:dyDescent="0.3">
      <c r="A267" s="117"/>
      <c r="B267" s="260"/>
      <c r="D267" s="260"/>
      <c r="E267" s="117"/>
      <c r="F267" s="260"/>
      <c r="G267" s="117"/>
      <c r="H267" s="260"/>
      <c r="I267" s="264"/>
    </row>
    <row r="268" spans="1:9" ht="19.5" thickBot="1" x14ac:dyDescent="0.35">
      <c r="A268" s="1153" t="s">
        <v>679</v>
      </c>
      <c r="B268" s="1214"/>
      <c r="C268" s="1214"/>
      <c r="D268" s="1214"/>
      <c r="E268" s="1214"/>
      <c r="F268" s="1214"/>
      <c r="G268" s="1214"/>
      <c r="H268" s="1214"/>
      <c r="I268" s="1154"/>
    </row>
    <row r="269" spans="1:9" ht="16.5" thickBot="1" x14ac:dyDescent="0.3">
      <c r="A269" s="20" t="s">
        <v>85</v>
      </c>
      <c r="B269" s="20" t="s">
        <v>86</v>
      </c>
      <c r="C269" s="20" t="s">
        <v>87</v>
      </c>
      <c r="D269" s="20" t="s">
        <v>88</v>
      </c>
      <c r="E269" s="20" t="s">
        <v>89</v>
      </c>
      <c r="F269" s="20" t="s">
        <v>90</v>
      </c>
      <c r="G269" s="20" t="s">
        <v>91</v>
      </c>
      <c r="H269" s="20"/>
      <c r="I269" s="20"/>
    </row>
    <row r="270" spans="1:9" x14ac:dyDescent="0.25">
      <c r="A270" s="112" t="s">
        <v>74</v>
      </c>
      <c r="B270" s="114" t="s">
        <v>74</v>
      </c>
      <c r="C270" s="118" t="s">
        <v>74</v>
      </c>
      <c r="D270" s="118" t="s">
        <v>74</v>
      </c>
      <c r="E270" s="118" t="s">
        <v>74</v>
      </c>
      <c r="F270" s="118"/>
      <c r="G270" s="118">
        <f t="shared" ref="G270:G275" si="7">SUM(C270:F270)</f>
        <v>0</v>
      </c>
      <c r="H270" s="119"/>
      <c r="I270" s="112"/>
    </row>
    <row r="271" spans="1:9" x14ac:dyDescent="0.25">
      <c r="A271" s="49" t="s">
        <v>74</v>
      </c>
      <c r="B271" s="115" t="s">
        <v>74</v>
      </c>
      <c r="C271" s="93" t="s">
        <v>74</v>
      </c>
      <c r="D271" s="93" t="s">
        <v>74</v>
      </c>
      <c r="E271" s="93" t="s">
        <v>74</v>
      </c>
      <c r="F271" s="93"/>
      <c r="G271" s="93">
        <f t="shared" si="7"/>
        <v>0</v>
      </c>
      <c r="H271" s="42"/>
      <c r="I271" s="49"/>
    </row>
    <row r="272" spans="1:9" x14ac:dyDescent="0.25">
      <c r="A272" s="112" t="s">
        <v>74</v>
      </c>
      <c r="B272" s="114" t="s">
        <v>74</v>
      </c>
      <c r="C272" s="118"/>
      <c r="D272" s="118" t="s">
        <v>74</v>
      </c>
      <c r="E272" s="93"/>
      <c r="F272" s="93"/>
      <c r="G272" s="93">
        <f t="shared" si="7"/>
        <v>0</v>
      </c>
      <c r="H272" s="42"/>
      <c r="I272" s="49"/>
    </row>
    <row r="273" spans="1:9" x14ac:dyDescent="0.25">
      <c r="A273" s="49" t="s">
        <v>74</v>
      </c>
      <c r="B273" s="115" t="s">
        <v>74</v>
      </c>
      <c r="C273" s="93" t="s">
        <v>74</v>
      </c>
      <c r="D273" s="93" t="s">
        <v>74</v>
      </c>
      <c r="E273" s="93"/>
      <c r="F273" s="93"/>
      <c r="G273" s="93">
        <f t="shared" si="7"/>
        <v>0</v>
      </c>
      <c r="H273" s="42"/>
      <c r="I273" s="49"/>
    </row>
    <row r="274" spans="1:9" x14ac:dyDescent="0.25">
      <c r="A274" s="112"/>
      <c r="B274" s="114" t="s">
        <v>74</v>
      </c>
      <c r="C274" s="93" t="s">
        <v>74</v>
      </c>
      <c r="D274" s="93" t="s">
        <v>104</v>
      </c>
      <c r="E274" s="93" t="s">
        <v>74</v>
      </c>
      <c r="F274" s="93" t="s">
        <v>74</v>
      </c>
      <c r="G274" s="93">
        <f t="shared" si="7"/>
        <v>0</v>
      </c>
      <c r="H274" s="42"/>
      <c r="I274" s="49"/>
    </row>
    <row r="275" spans="1:9" ht="16.5" thickBot="1" x14ac:dyDescent="0.3">
      <c r="A275" s="126" t="s">
        <v>74</v>
      </c>
      <c r="B275" s="115" t="s">
        <v>74</v>
      </c>
      <c r="C275" s="93" t="s">
        <v>74</v>
      </c>
      <c r="D275" s="93" t="s">
        <v>74</v>
      </c>
      <c r="E275" s="94" t="s">
        <v>74</v>
      </c>
      <c r="F275" s="94"/>
      <c r="G275" s="93">
        <f t="shared" si="7"/>
        <v>0</v>
      </c>
      <c r="H275" s="42"/>
      <c r="I275" s="49"/>
    </row>
    <row r="276" spans="1:9" ht="16.5" thickBot="1" x14ac:dyDescent="0.3">
      <c r="A276" s="111"/>
      <c r="B276" s="116"/>
      <c r="C276" s="116"/>
      <c r="D276" s="111"/>
      <c r="E276" s="1215" t="s">
        <v>92</v>
      </c>
      <c r="F276" s="1105"/>
      <c r="G276" s="204">
        <f>SUM(G270:G275)</f>
        <v>0</v>
      </c>
      <c r="H276" s="123"/>
      <c r="I276" s="111"/>
    </row>
    <row r="277" spans="1:9" ht="19.5" thickBot="1" x14ac:dyDescent="0.35">
      <c r="A277" s="1216" t="s">
        <v>93</v>
      </c>
      <c r="B277" s="1217"/>
      <c r="C277" s="1217"/>
      <c r="D277" s="1217"/>
      <c r="E277" s="1217"/>
      <c r="F277" s="1217"/>
      <c r="G277" s="1217"/>
      <c r="H277" s="1217"/>
      <c r="I277" s="1218"/>
    </row>
    <row r="278" spans="1:9" ht="16.5" thickBot="1" x14ac:dyDescent="0.3">
      <c r="A278" s="18" t="s">
        <v>3</v>
      </c>
      <c r="B278" s="18" t="s">
        <v>94</v>
      </c>
      <c r="C278" s="18" t="s">
        <v>45</v>
      </c>
      <c r="D278" s="18" t="s">
        <v>74</v>
      </c>
      <c r="E278" s="120" t="s">
        <v>74</v>
      </c>
      <c r="F278" s="120"/>
      <c r="G278" s="120"/>
      <c r="H278" s="120"/>
      <c r="I278" s="120"/>
    </row>
    <row r="279" spans="1:9" x14ac:dyDescent="0.25">
      <c r="A279" s="126" t="s">
        <v>74</v>
      </c>
      <c r="B279" s="114" t="s">
        <v>74</v>
      </c>
      <c r="C279" s="118" t="s">
        <v>74</v>
      </c>
      <c r="D279" s="112"/>
      <c r="E279" s="112"/>
      <c r="F279" s="112"/>
      <c r="G279" s="112"/>
      <c r="H279" s="112"/>
      <c r="I279" s="112"/>
    </row>
    <row r="280" spans="1:9" x14ac:dyDescent="0.25">
      <c r="A280" s="134" t="s">
        <v>74</v>
      </c>
      <c r="B280" s="115" t="s">
        <v>74</v>
      </c>
      <c r="C280" s="93" t="s">
        <v>74</v>
      </c>
      <c r="D280" s="49"/>
      <c r="E280" s="49"/>
      <c r="F280" s="49"/>
      <c r="G280" s="49"/>
      <c r="H280" s="49"/>
      <c r="I280" s="49"/>
    </row>
    <row r="281" spans="1:9" x14ac:dyDescent="0.25">
      <c r="A281" s="134" t="s">
        <v>74</v>
      </c>
      <c r="B281" s="115" t="s">
        <v>74</v>
      </c>
      <c r="C281" s="93" t="s">
        <v>74</v>
      </c>
      <c r="D281" s="49"/>
      <c r="E281" s="49"/>
      <c r="F281" s="49"/>
      <c r="G281" s="49"/>
      <c r="H281" s="49"/>
      <c r="I281" s="49"/>
    </row>
    <row r="282" spans="1:9" x14ac:dyDescent="0.25">
      <c r="A282" s="134" t="s">
        <v>74</v>
      </c>
      <c r="B282" s="115" t="s">
        <v>74</v>
      </c>
      <c r="C282" s="93" t="s">
        <v>74</v>
      </c>
      <c r="D282" s="49"/>
      <c r="E282" s="49"/>
      <c r="F282" s="49"/>
      <c r="G282" s="49"/>
      <c r="H282" s="49"/>
      <c r="I282" s="49"/>
    </row>
    <row r="283" spans="1:9" ht="16.5" thickBot="1" x14ac:dyDescent="0.3">
      <c r="A283" s="134" t="s">
        <v>74</v>
      </c>
      <c r="B283" s="122" t="s">
        <v>74</v>
      </c>
      <c r="C283" s="94" t="s">
        <v>74</v>
      </c>
      <c r="D283" s="49"/>
      <c r="E283" s="49"/>
      <c r="F283" s="49"/>
      <c r="G283" s="121"/>
      <c r="H283" s="121"/>
      <c r="I283" s="121"/>
    </row>
    <row r="284" spans="1:9" ht="16.5" thickBot="1" x14ac:dyDescent="0.3">
      <c r="A284" s="111"/>
      <c r="B284" s="18" t="s">
        <v>91</v>
      </c>
      <c r="C284" s="19">
        <f>SUM(C279:C283)</f>
        <v>0</v>
      </c>
      <c r="D284" s="111"/>
      <c r="E284" s="111"/>
      <c r="F284" s="111"/>
      <c r="G284" s="1215" t="s">
        <v>99</v>
      </c>
      <c r="H284" s="1219"/>
      <c r="I284" s="204">
        <f>SUM(G276+C284)</f>
        <v>0</v>
      </c>
    </row>
    <row r="285" spans="1:9" ht="19.5" thickBot="1" x14ac:dyDescent="0.35">
      <c r="A285" s="1208" t="s">
        <v>98</v>
      </c>
      <c r="B285" s="1209"/>
      <c r="C285" s="1209"/>
      <c r="D285" s="1209"/>
      <c r="E285" s="1209"/>
      <c r="F285" s="1209"/>
      <c r="G285" s="1209"/>
      <c r="H285" s="1209"/>
      <c r="I285" s="1210"/>
    </row>
    <row r="286" spans="1:9" ht="16.5" thickBot="1" x14ac:dyDescent="0.3">
      <c r="A286" s="20" t="s">
        <v>87</v>
      </c>
      <c r="B286" s="20" t="s">
        <v>95</v>
      </c>
      <c r="C286" s="20" t="s">
        <v>88</v>
      </c>
      <c r="D286" s="20" t="s">
        <v>95</v>
      </c>
      <c r="E286" s="20" t="s">
        <v>89</v>
      </c>
      <c r="F286" s="18" t="s">
        <v>95</v>
      </c>
      <c r="G286" s="20" t="s">
        <v>90</v>
      </c>
      <c r="H286" s="18" t="s">
        <v>95</v>
      </c>
      <c r="I286" s="18" t="s">
        <v>91</v>
      </c>
    </row>
    <row r="287" spans="1:9" x14ac:dyDescent="0.25">
      <c r="A287" s="114">
        <v>0</v>
      </c>
      <c r="B287" s="118">
        <f>SUM(A287*25)</f>
        <v>0</v>
      </c>
      <c r="C287" s="114">
        <v>0</v>
      </c>
      <c r="D287" s="118">
        <f>SUM(C287*100)</f>
        <v>0</v>
      </c>
      <c r="E287" s="114">
        <v>0</v>
      </c>
      <c r="F287" s="118">
        <f>SUM(E287*25)</f>
        <v>0</v>
      </c>
      <c r="G287" s="114">
        <v>0</v>
      </c>
      <c r="H287" s="118">
        <f>SUM(G287*100)</f>
        <v>0</v>
      </c>
      <c r="I287" s="124">
        <f>SUM(B287+D287+F287+H287)</f>
        <v>0</v>
      </c>
    </row>
    <row r="288" spans="1:9" ht="16.5" thickBot="1" x14ac:dyDescent="0.3">
      <c r="A288" s="122"/>
      <c r="B288" s="122"/>
      <c r="C288" s="122"/>
      <c r="D288" s="122"/>
      <c r="E288" s="122"/>
      <c r="F288" s="122"/>
      <c r="G288" s="122"/>
      <c r="H288" s="122"/>
      <c r="I288" s="122"/>
    </row>
    <row r="289" spans="1:9" ht="19.5" thickBot="1" x14ac:dyDescent="0.35">
      <c r="A289" s="1208" t="s">
        <v>140</v>
      </c>
      <c r="B289" s="1209"/>
      <c r="C289" s="1209"/>
      <c r="D289" s="1209"/>
      <c r="E289" s="1209"/>
      <c r="F289" s="1209"/>
      <c r="G289" s="1209"/>
      <c r="H289" s="1209"/>
      <c r="I289" s="1210"/>
    </row>
    <row r="290" spans="1:9" ht="16.5" thickBot="1" x14ac:dyDescent="0.3">
      <c r="A290" s="20" t="s">
        <v>87</v>
      </c>
      <c r="B290" s="20" t="s">
        <v>95</v>
      </c>
      <c r="C290" s="20" t="s">
        <v>88</v>
      </c>
      <c r="D290" s="20" t="s">
        <v>95</v>
      </c>
      <c r="E290" s="20" t="s">
        <v>89</v>
      </c>
      <c r="F290" s="18" t="s">
        <v>95</v>
      </c>
      <c r="G290" s="20" t="s">
        <v>90</v>
      </c>
      <c r="H290" s="18" t="s">
        <v>95</v>
      </c>
      <c r="I290" s="18" t="s">
        <v>91</v>
      </c>
    </row>
    <row r="291" spans="1:9" x14ac:dyDescent="0.25">
      <c r="A291" s="114">
        <v>0</v>
      </c>
      <c r="B291" s="118">
        <f>SUM(A291*25)</f>
        <v>0</v>
      </c>
      <c r="C291" s="114">
        <v>0</v>
      </c>
      <c r="D291" s="118">
        <f>SUM(C291*100)</f>
        <v>0</v>
      </c>
      <c r="E291" s="114">
        <v>0</v>
      </c>
      <c r="F291" s="118">
        <f>SUM(E291*25)</f>
        <v>0</v>
      </c>
      <c r="G291" s="114">
        <v>0</v>
      </c>
      <c r="H291" s="118">
        <f>SUM(G291*100)</f>
        <v>0</v>
      </c>
      <c r="I291" s="124">
        <f>SUM(B291+D291+F291+H291)</f>
        <v>0</v>
      </c>
    </row>
    <row r="292" spans="1:9" ht="16.5" thickBot="1" x14ac:dyDescent="0.3">
      <c r="A292" s="116"/>
      <c r="B292" s="116"/>
      <c r="C292" s="116"/>
      <c r="D292" s="116"/>
      <c r="E292" s="116"/>
      <c r="F292" s="116"/>
      <c r="G292" s="116"/>
      <c r="H292" s="116"/>
      <c r="I292" s="116"/>
    </row>
    <row r="293" spans="1:9" ht="19.5" thickBot="1" x14ac:dyDescent="0.35">
      <c r="A293" s="1208" t="s">
        <v>133</v>
      </c>
      <c r="B293" s="1209"/>
      <c r="C293" s="1209"/>
      <c r="D293" s="1209"/>
      <c r="E293" s="1209"/>
      <c r="F293" s="1209"/>
      <c r="G293" s="1209"/>
      <c r="H293" s="1209"/>
      <c r="I293" s="1210"/>
    </row>
    <row r="294" spans="1:9" ht="16.5" thickBot="1" x14ac:dyDescent="0.3">
      <c r="A294" s="20" t="s">
        <v>87</v>
      </c>
      <c r="B294" s="20" t="s">
        <v>95</v>
      </c>
      <c r="C294" s="20" t="s">
        <v>88</v>
      </c>
      <c r="D294" s="20" t="s">
        <v>95</v>
      </c>
      <c r="E294" s="20" t="s">
        <v>89</v>
      </c>
      <c r="F294" s="18" t="s">
        <v>95</v>
      </c>
      <c r="G294" s="20" t="s">
        <v>90</v>
      </c>
      <c r="H294" s="18" t="s">
        <v>95</v>
      </c>
      <c r="I294" s="18" t="s">
        <v>91</v>
      </c>
    </row>
    <row r="295" spans="1:9" x14ac:dyDescent="0.25">
      <c r="A295" s="114">
        <v>0</v>
      </c>
      <c r="B295" s="118">
        <f>SUM(A295*25)</f>
        <v>0</v>
      </c>
      <c r="C295" s="114">
        <v>0</v>
      </c>
      <c r="D295" s="118">
        <f>SUM(C295*100)</f>
        <v>0</v>
      </c>
      <c r="E295" s="114">
        <v>0</v>
      </c>
      <c r="F295" s="118">
        <f>SUM(E295*25)</f>
        <v>0</v>
      </c>
      <c r="G295" s="114">
        <v>0</v>
      </c>
      <c r="H295" s="118">
        <f>SUM(G295*100)</f>
        <v>0</v>
      </c>
      <c r="I295" s="124">
        <f>SUM(B295+D295+F295+H295)</f>
        <v>0</v>
      </c>
    </row>
    <row r="296" spans="1:9" ht="16.5" thickBot="1" x14ac:dyDescent="0.3">
      <c r="A296" s="116"/>
      <c r="B296" s="116"/>
      <c r="C296" s="116"/>
      <c r="D296" s="116"/>
      <c r="E296" s="116"/>
      <c r="F296" s="116"/>
      <c r="G296" s="116"/>
      <c r="H296" s="116"/>
      <c r="I296" s="116"/>
    </row>
    <row r="297" spans="1:9" ht="19.5" thickBot="1" x14ac:dyDescent="0.35">
      <c r="A297" s="1208" t="s">
        <v>133</v>
      </c>
      <c r="B297" s="1209"/>
      <c r="C297" s="1209"/>
      <c r="D297" s="1209"/>
      <c r="E297" s="1209"/>
      <c r="F297" s="1209"/>
      <c r="G297" s="1209"/>
      <c r="H297" s="1209"/>
      <c r="I297" s="1210"/>
    </row>
    <row r="298" spans="1:9" ht="16.5" thickBot="1" x14ac:dyDescent="0.3">
      <c r="A298" s="20" t="s">
        <v>87</v>
      </c>
      <c r="B298" s="20" t="s">
        <v>95</v>
      </c>
      <c r="C298" s="20" t="s">
        <v>88</v>
      </c>
      <c r="D298" s="20" t="s">
        <v>95</v>
      </c>
      <c r="E298" s="20" t="s">
        <v>89</v>
      </c>
      <c r="F298" s="18" t="s">
        <v>95</v>
      </c>
      <c r="G298" s="20" t="s">
        <v>90</v>
      </c>
      <c r="H298" s="18" t="s">
        <v>95</v>
      </c>
      <c r="I298" s="18" t="s">
        <v>91</v>
      </c>
    </row>
    <row r="299" spans="1:9" x14ac:dyDescent="0.25">
      <c r="A299" s="114">
        <v>0</v>
      </c>
      <c r="B299" s="118">
        <f>SUM(A299*25)</f>
        <v>0</v>
      </c>
      <c r="C299" s="114">
        <v>0</v>
      </c>
      <c r="D299" s="118">
        <f>SUM(C299*100)</f>
        <v>0</v>
      </c>
      <c r="E299" s="114">
        <v>0</v>
      </c>
      <c r="F299" s="118">
        <f>SUM(E299*25)</f>
        <v>0</v>
      </c>
      <c r="G299" s="114">
        <v>0</v>
      </c>
      <c r="H299" s="118">
        <f>SUM(G299*100)</f>
        <v>0</v>
      </c>
      <c r="I299" s="124">
        <f>SUM(B299+D299+F299+H299)</f>
        <v>0</v>
      </c>
    </row>
    <row r="300" spans="1:9" ht="16.5" thickBot="1" x14ac:dyDescent="0.3">
      <c r="A300" s="116"/>
      <c r="B300" s="116"/>
      <c r="C300" s="116"/>
      <c r="D300" s="116"/>
      <c r="E300" s="116"/>
      <c r="F300" s="116"/>
      <c r="G300" s="116"/>
      <c r="H300" s="116"/>
      <c r="I300" s="116"/>
    </row>
    <row r="301" spans="1:9" ht="19.5" thickBot="1" x14ac:dyDescent="0.35">
      <c r="A301" s="1208" t="s">
        <v>96</v>
      </c>
      <c r="B301" s="1209"/>
      <c r="C301" s="1209"/>
      <c r="D301" s="1209"/>
      <c r="E301" s="1209"/>
      <c r="F301" s="1209"/>
      <c r="G301" s="1209"/>
      <c r="H301" s="1209"/>
      <c r="I301" s="1210"/>
    </row>
    <row r="302" spans="1:9" ht="16.5" thickBot="1" x14ac:dyDescent="0.3">
      <c r="A302" s="20" t="s">
        <v>87</v>
      </c>
      <c r="B302" s="20" t="s">
        <v>95</v>
      </c>
      <c r="C302" s="20" t="s">
        <v>88</v>
      </c>
      <c r="D302" s="20" t="s">
        <v>95</v>
      </c>
      <c r="E302" s="20" t="s">
        <v>89</v>
      </c>
      <c r="F302" s="18" t="s">
        <v>95</v>
      </c>
      <c r="G302" s="20" t="s">
        <v>90</v>
      </c>
      <c r="H302" s="18" t="s">
        <v>95</v>
      </c>
      <c r="I302" s="18" t="s">
        <v>91</v>
      </c>
    </row>
    <row r="303" spans="1:9" x14ac:dyDescent="0.25">
      <c r="A303" s="114">
        <v>0</v>
      </c>
      <c r="B303" s="118">
        <f>SUM(A303*25)</f>
        <v>0</v>
      </c>
      <c r="C303" s="114">
        <v>0</v>
      </c>
      <c r="D303" s="118">
        <f>SUM(C303*100)</f>
        <v>0</v>
      </c>
      <c r="E303" s="114">
        <v>0</v>
      </c>
      <c r="F303" s="118">
        <f>SUM(E303*25)</f>
        <v>0</v>
      </c>
      <c r="G303" s="114">
        <v>0</v>
      </c>
      <c r="H303" s="118">
        <f>SUM(G303*100)</f>
        <v>0</v>
      </c>
      <c r="I303" s="124">
        <f>SUM(B303+D303+F303+H303)</f>
        <v>0</v>
      </c>
    </row>
    <row r="304" spans="1:9" ht="16.5" thickBot="1" x14ac:dyDescent="0.3">
      <c r="A304" s="116"/>
      <c r="B304" s="116"/>
      <c r="C304" s="116"/>
      <c r="D304" s="116"/>
      <c r="E304" s="116"/>
      <c r="F304" s="116"/>
      <c r="G304" s="116"/>
      <c r="H304" s="116"/>
      <c r="I304" s="116"/>
    </row>
    <row r="305" spans="1:9" ht="19.5" thickBot="1" x14ac:dyDescent="0.3">
      <c r="A305" s="1211" t="s">
        <v>97</v>
      </c>
      <c r="B305" s="1212"/>
      <c r="C305" s="1212"/>
      <c r="D305" s="1212"/>
      <c r="E305" s="1212"/>
      <c r="F305" s="1212"/>
      <c r="G305" s="1212"/>
      <c r="H305" s="1212"/>
      <c r="I305" s="1213"/>
    </row>
    <row r="306" spans="1:9" ht="16.5" thickBot="1" x14ac:dyDescent="0.3">
      <c r="A306" s="20" t="s">
        <v>87</v>
      </c>
      <c r="B306" s="20" t="s">
        <v>95</v>
      </c>
      <c r="C306" s="20" t="s">
        <v>88</v>
      </c>
      <c r="D306" s="20" t="s">
        <v>95</v>
      </c>
      <c r="E306" s="20" t="s">
        <v>89</v>
      </c>
      <c r="F306" s="18" t="s">
        <v>95</v>
      </c>
      <c r="G306" s="20" t="s">
        <v>90</v>
      </c>
      <c r="H306" s="18" t="s">
        <v>95</v>
      </c>
      <c r="I306" s="18" t="s">
        <v>91</v>
      </c>
    </row>
    <row r="307" spans="1:9" x14ac:dyDescent="0.25">
      <c r="A307" s="114">
        <f>SUM(A291+A295-A299-A303)</f>
        <v>0</v>
      </c>
      <c r="B307" s="118">
        <f>SUM(A307*25)</f>
        <v>0</v>
      </c>
      <c r="C307" s="114">
        <f>SUM(C291+C295-C299-C303)</f>
        <v>0</v>
      </c>
      <c r="D307" s="118">
        <f>SUM(C307*100)</f>
        <v>0</v>
      </c>
      <c r="E307" s="114">
        <f>SUM(E291+E295-E299-E303)</f>
        <v>0</v>
      </c>
      <c r="F307" s="118">
        <f>SUM(E307*25)</f>
        <v>0</v>
      </c>
      <c r="G307" s="114">
        <f>SUM(G291+G295-G299-G303)</f>
        <v>0</v>
      </c>
      <c r="H307" s="118">
        <f>SUM(G307*100)</f>
        <v>0</v>
      </c>
      <c r="I307" s="124">
        <f>SUM(B307+D307+F307+H307)</f>
        <v>0</v>
      </c>
    </row>
    <row r="309" spans="1:9" ht="16.5" thickBot="1" x14ac:dyDescent="0.3"/>
    <row r="310" spans="1:9" ht="19.5" thickBot="1" x14ac:dyDescent="0.35">
      <c r="A310" s="1153" t="s">
        <v>678</v>
      </c>
      <c r="B310" s="1214"/>
      <c r="C310" s="1214"/>
      <c r="D310" s="1214"/>
      <c r="E310" s="1214"/>
      <c r="F310" s="1214"/>
      <c r="G310" s="1214"/>
      <c r="H310" s="1214"/>
      <c r="I310" s="1154"/>
    </row>
    <row r="311" spans="1:9" ht="16.5" thickBot="1" x14ac:dyDescent="0.3">
      <c r="A311" s="20" t="s">
        <v>85</v>
      </c>
      <c r="B311" s="20" t="s">
        <v>86</v>
      </c>
      <c r="C311" s="20" t="s">
        <v>87</v>
      </c>
      <c r="D311" s="20" t="s">
        <v>88</v>
      </c>
      <c r="E311" s="20" t="s">
        <v>89</v>
      </c>
      <c r="F311" s="20" t="s">
        <v>90</v>
      </c>
      <c r="G311" s="20" t="s">
        <v>91</v>
      </c>
      <c r="H311" s="20"/>
      <c r="I311" s="20"/>
    </row>
    <row r="312" spans="1:9" x14ac:dyDescent="0.25">
      <c r="A312" s="112" t="s">
        <v>74</v>
      </c>
      <c r="B312" s="114" t="s">
        <v>74</v>
      </c>
      <c r="C312" s="118" t="s">
        <v>74</v>
      </c>
      <c r="D312" s="118" t="s">
        <v>74</v>
      </c>
      <c r="E312" s="118" t="s">
        <v>74</v>
      </c>
      <c r="F312" s="118"/>
      <c r="G312" s="118">
        <f t="shared" ref="G312:G317" si="8">SUM(C312:F312)</f>
        <v>0</v>
      </c>
      <c r="H312" s="119"/>
      <c r="I312" s="112"/>
    </row>
    <row r="313" spans="1:9" x14ac:dyDescent="0.25">
      <c r="A313" s="49" t="s">
        <v>74</v>
      </c>
      <c r="B313" s="115" t="s">
        <v>74</v>
      </c>
      <c r="C313" s="93" t="s">
        <v>74</v>
      </c>
      <c r="D313" s="93" t="s">
        <v>74</v>
      </c>
      <c r="E313" s="93" t="s">
        <v>74</v>
      </c>
      <c r="F313" s="93"/>
      <c r="G313" s="93">
        <f t="shared" si="8"/>
        <v>0</v>
      </c>
      <c r="H313" s="42"/>
      <c r="I313" s="49"/>
    </row>
    <row r="314" spans="1:9" x14ac:dyDescent="0.25">
      <c r="A314" s="265" t="s">
        <v>74</v>
      </c>
      <c r="B314" s="114" t="s">
        <v>74</v>
      </c>
      <c r="C314" s="118"/>
      <c r="D314" s="118" t="s">
        <v>74</v>
      </c>
      <c r="E314" s="93"/>
      <c r="F314" s="93" t="s">
        <v>74</v>
      </c>
      <c r="G314" s="93">
        <f t="shared" si="8"/>
        <v>0</v>
      </c>
      <c r="H314" s="42"/>
      <c r="I314" s="49"/>
    </row>
    <row r="315" spans="1:9" x14ac:dyDescent="0.25">
      <c r="A315" s="49" t="s">
        <v>74</v>
      </c>
      <c r="B315" s="115" t="s">
        <v>74</v>
      </c>
      <c r="C315" s="93" t="s">
        <v>74</v>
      </c>
      <c r="D315" s="93" t="s">
        <v>74</v>
      </c>
      <c r="E315" s="93"/>
      <c r="F315" s="93"/>
      <c r="G315" s="93">
        <f t="shared" si="8"/>
        <v>0</v>
      </c>
      <c r="H315" s="42"/>
      <c r="I315" s="49"/>
    </row>
    <row r="316" spans="1:9" x14ac:dyDescent="0.25">
      <c r="A316" s="112"/>
      <c r="B316" s="114" t="s">
        <v>74</v>
      </c>
      <c r="C316" s="93" t="s">
        <v>74</v>
      </c>
      <c r="D316" s="93" t="s">
        <v>104</v>
      </c>
      <c r="E316" s="93" t="s">
        <v>74</v>
      </c>
      <c r="F316" s="93" t="s">
        <v>74</v>
      </c>
      <c r="G316" s="93">
        <f t="shared" si="8"/>
        <v>0</v>
      </c>
      <c r="H316" s="42"/>
      <c r="I316" s="49"/>
    </row>
    <row r="317" spans="1:9" ht="16.5" thickBot="1" x14ac:dyDescent="0.3">
      <c r="A317" s="126" t="s">
        <v>74</v>
      </c>
      <c r="B317" s="115" t="s">
        <v>74</v>
      </c>
      <c r="C317" s="93" t="s">
        <v>74</v>
      </c>
      <c r="D317" s="93" t="s">
        <v>74</v>
      </c>
      <c r="E317" s="94" t="s">
        <v>74</v>
      </c>
      <c r="F317" s="94"/>
      <c r="G317" s="93">
        <f t="shared" si="8"/>
        <v>0</v>
      </c>
      <c r="H317" s="42"/>
      <c r="I317" s="49"/>
    </row>
    <row r="318" spans="1:9" ht="16.5" thickBot="1" x14ac:dyDescent="0.3">
      <c r="A318" s="111"/>
      <c r="B318" s="116"/>
      <c r="C318" s="116"/>
      <c r="D318" s="111"/>
      <c r="E318" s="1215" t="s">
        <v>92</v>
      </c>
      <c r="F318" s="1105"/>
      <c r="G318" s="204">
        <f>SUM(G312:G317)</f>
        <v>0</v>
      </c>
      <c r="H318" s="123"/>
      <c r="I318" s="111"/>
    </row>
    <row r="319" spans="1:9" ht="19.5" thickBot="1" x14ac:dyDescent="0.35">
      <c r="A319" s="1216" t="s">
        <v>93</v>
      </c>
      <c r="B319" s="1217"/>
      <c r="C319" s="1217"/>
      <c r="D319" s="1217"/>
      <c r="E319" s="1217"/>
      <c r="F319" s="1217"/>
      <c r="G319" s="1217"/>
      <c r="H319" s="1217"/>
      <c r="I319" s="1218"/>
    </row>
    <row r="320" spans="1:9" ht="16.5" thickBot="1" x14ac:dyDescent="0.3">
      <c r="A320" s="18" t="s">
        <v>3</v>
      </c>
      <c r="B320" s="18" t="s">
        <v>94</v>
      </c>
      <c r="C320" s="18" t="s">
        <v>45</v>
      </c>
      <c r="D320" s="18" t="s">
        <v>74</v>
      </c>
      <c r="E320" s="120" t="s">
        <v>74</v>
      </c>
      <c r="F320" s="120"/>
      <c r="G320" s="120"/>
      <c r="H320" s="120"/>
      <c r="I320" s="120"/>
    </row>
    <row r="321" spans="1:9" x14ac:dyDescent="0.25">
      <c r="A321" s="126" t="s">
        <v>74</v>
      </c>
      <c r="B321" s="114" t="s">
        <v>74</v>
      </c>
      <c r="C321" s="118" t="s">
        <v>74</v>
      </c>
      <c r="D321" s="112"/>
      <c r="E321" s="112"/>
      <c r="F321" s="112"/>
      <c r="G321" s="112"/>
      <c r="H321" s="112"/>
      <c r="I321" s="112"/>
    </row>
    <row r="322" spans="1:9" x14ac:dyDescent="0.25">
      <c r="A322" s="115" t="s">
        <v>74</v>
      </c>
      <c r="B322" s="115" t="s">
        <v>74</v>
      </c>
      <c r="C322" s="93" t="s">
        <v>74</v>
      </c>
      <c r="D322" s="49"/>
      <c r="E322" s="49"/>
      <c r="F322" s="49"/>
      <c r="G322" s="49"/>
      <c r="H322" s="49"/>
      <c r="I322" s="49"/>
    </row>
    <row r="323" spans="1:9" x14ac:dyDescent="0.25">
      <c r="A323" s="49" t="s">
        <v>74</v>
      </c>
      <c r="B323" s="115" t="s">
        <v>74</v>
      </c>
      <c r="C323" s="93" t="s">
        <v>74</v>
      </c>
      <c r="D323" s="49"/>
      <c r="E323" s="49"/>
      <c r="F323" s="49"/>
      <c r="G323" s="49"/>
      <c r="H323" s="49"/>
      <c r="I323" s="49"/>
    </row>
    <row r="324" spans="1:9" x14ac:dyDescent="0.25">
      <c r="A324" s="49" t="s">
        <v>74</v>
      </c>
      <c r="B324" s="115" t="s">
        <v>74</v>
      </c>
      <c r="C324" s="93" t="s">
        <v>74</v>
      </c>
      <c r="D324" s="49"/>
      <c r="E324" s="49"/>
      <c r="F324" s="49"/>
      <c r="G324" s="49"/>
      <c r="H324" s="49"/>
      <c r="I324" s="49"/>
    </row>
    <row r="325" spans="1:9" ht="16.5" thickBot="1" x14ac:dyDescent="0.3">
      <c r="A325" s="49" t="s">
        <v>74</v>
      </c>
      <c r="B325" s="122" t="s">
        <v>74</v>
      </c>
      <c r="C325" s="94" t="s">
        <v>74</v>
      </c>
      <c r="D325" s="49"/>
      <c r="E325" s="49"/>
      <c r="F325" s="49"/>
      <c r="G325" s="121"/>
      <c r="H325" s="121"/>
      <c r="I325" s="121"/>
    </row>
    <row r="326" spans="1:9" ht="16.5" thickBot="1" x14ac:dyDescent="0.3">
      <c r="A326" s="111"/>
      <c r="B326" s="18" t="s">
        <v>91</v>
      </c>
      <c r="C326" s="19">
        <f>SUM(C321:C325)</f>
        <v>0</v>
      </c>
      <c r="D326" s="111"/>
      <c r="E326" s="111"/>
      <c r="F326" s="111"/>
      <c r="G326" s="1215" t="s">
        <v>99</v>
      </c>
      <c r="H326" s="1219"/>
      <c r="I326" s="204">
        <f>SUM(G318+C326)</f>
        <v>0</v>
      </c>
    </row>
    <row r="327" spans="1:9" ht="19.5" thickBot="1" x14ac:dyDescent="0.35">
      <c r="A327" s="1208" t="s">
        <v>98</v>
      </c>
      <c r="B327" s="1209"/>
      <c r="C327" s="1209"/>
      <c r="D327" s="1209"/>
      <c r="E327" s="1209"/>
      <c r="F327" s="1209"/>
      <c r="G327" s="1209"/>
      <c r="H327" s="1209"/>
      <c r="I327" s="1210"/>
    </row>
    <row r="328" spans="1:9" ht="16.5" thickBot="1" x14ac:dyDescent="0.3">
      <c r="A328" s="20" t="s">
        <v>87</v>
      </c>
      <c r="B328" s="20" t="s">
        <v>95</v>
      </c>
      <c r="C328" s="20" t="s">
        <v>88</v>
      </c>
      <c r="D328" s="20" t="s">
        <v>95</v>
      </c>
      <c r="E328" s="20" t="s">
        <v>89</v>
      </c>
      <c r="F328" s="18" t="s">
        <v>95</v>
      </c>
      <c r="G328" s="20" t="s">
        <v>90</v>
      </c>
      <c r="H328" s="18" t="s">
        <v>95</v>
      </c>
      <c r="I328" s="18" t="s">
        <v>91</v>
      </c>
    </row>
    <row r="329" spans="1:9" x14ac:dyDescent="0.25">
      <c r="A329" s="114">
        <v>0</v>
      </c>
      <c r="B329" s="118">
        <f>SUM(A329*25)</f>
        <v>0</v>
      </c>
      <c r="C329" s="114">
        <v>0</v>
      </c>
      <c r="D329" s="118">
        <f>SUM(C329*100)</f>
        <v>0</v>
      </c>
      <c r="E329" s="114">
        <v>0</v>
      </c>
      <c r="F329" s="118">
        <f>SUM(E329*25)</f>
        <v>0</v>
      </c>
      <c r="G329" s="114">
        <v>0</v>
      </c>
      <c r="H329" s="118">
        <f>SUM(G329*100)</f>
        <v>0</v>
      </c>
      <c r="I329" s="124">
        <f>SUM(B329+D329+F329+H329)</f>
        <v>0</v>
      </c>
    </row>
    <row r="330" spans="1:9" ht="16.5" thickBot="1" x14ac:dyDescent="0.3">
      <c r="A330" s="122"/>
      <c r="B330" s="122"/>
      <c r="C330" s="122"/>
      <c r="D330" s="122"/>
      <c r="E330" s="122"/>
      <c r="F330" s="122"/>
      <c r="G330" s="122"/>
      <c r="H330" s="122"/>
      <c r="I330" s="122"/>
    </row>
    <row r="331" spans="1:9" ht="19.5" thickBot="1" x14ac:dyDescent="0.35">
      <c r="A331" s="1208" t="s">
        <v>140</v>
      </c>
      <c r="B331" s="1209"/>
      <c r="C331" s="1209"/>
      <c r="D331" s="1209"/>
      <c r="E331" s="1209"/>
      <c r="F331" s="1209"/>
      <c r="G331" s="1209"/>
      <c r="H331" s="1209"/>
      <c r="I331" s="1210"/>
    </row>
    <row r="332" spans="1:9" ht="16.5" thickBot="1" x14ac:dyDescent="0.3">
      <c r="A332" s="20" t="s">
        <v>87</v>
      </c>
      <c r="B332" s="20" t="s">
        <v>95</v>
      </c>
      <c r="C332" s="20" t="s">
        <v>88</v>
      </c>
      <c r="D332" s="20" t="s">
        <v>95</v>
      </c>
      <c r="E332" s="20" t="s">
        <v>89</v>
      </c>
      <c r="F332" s="18" t="s">
        <v>95</v>
      </c>
      <c r="G332" s="20" t="s">
        <v>90</v>
      </c>
      <c r="H332" s="18" t="s">
        <v>95</v>
      </c>
      <c r="I332" s="18" t="s">
        <v>91</v>
      </c>
    </row>
    <row r="333" spans="1:9" x14ac:dyDescent="0.25">
      <c r="A333" s="114">
        <v>0</v>
      </c>
      <c r="B333" s="118">
        <f>SUM(A333*25)</f>
        <v>0</v>
      </c>
      <c r="C333" s="114">
        <v>0</v>
      </c>
      <c r="D333" s="118">
        <f>SUM(C333*100)</f>
        <v>0</v>
      </c>
      <c r="E333" s="114">
        <v>0</v>
      </c>
      <c r="F333" s="118">
        <f>SUM(E333*25)</f>
        <v>0</v>
      </c>
      <c r="G333" s="114">
        <v>0</v>
      </c>
      <c r="H333" s="118">
        <f>SUM(G333*100)</f>
        <v>0</v>
      </c>
      <c r="I333" s="124">
        <f>SUM(B333+D333+F333+H333)</f>
        <v>0</v>
      </c>
    </row>
    <row r="334" spans="1:9" ht="16.5" thickBot="1" x14ac:dyDescent="0.3">
      <c r="A334" s="116"/>
      <c r="B334" s="116"/>
      <c r="C334" s="116"/>
      <c r="D334" s="116"/>
      <c r="E334" s="116"/>
      <c r="F334" s="116"/>
      <c r="G334" s="116"/>
      <c r="H334" s="116"/>
      <c r="I334" s="116"/>
    </row>
    <row r="335" spans="1:9" ht="19.5" thickBot="1" x14ac:dyDescent="0.35">
      <c r="A335" s="1208" t="s">
        <v>133</v>
      </c>
      <c r="B335" s="1209"/>
      <c r="C335" s="1209"/>
      <c r="D335" s="1209"/>
      <c r="E335" s="1209"/>
      <c r="F335" s="1209"/>
      <c r="G335" s="1209"/>
      <c r="H335" s="1209"/>
      <c r="I335" s="1210"/>
    </row>
    <row r="336" spans="1:9" ht="16.5" thickBot="1" x14ac:dyDescent="0.3">
      <c r="A336" s="20" t="s">
        <v>87</v>
      </c>
      <c r="B336" s="20" t="s">
        <v>95</v>
      </c>
      <c r="C336" s="20" t="s">
        <v>88</v>
      </c>
      <c r="D336" s="20" t="s">
        <v>95</v>
      </c>
      <c r="E336" s="20" t="s">
        <v>89</v>
      </c>
      <c r="F336" s="18" t="s">
        <v>95</v>
      </c>
      <c r="G336" s="20" t="s">
        <v>90</v>
      </c>
      <c r="H336" s="18" t="s">
        <v>95</v>
      </c>
      <c r="I336" s="18" t="s">
        <v>91</v>
      </c>
    </row>
    <row r="337" spans="1:9" x14ac:dyDescent="0.25">
      <c r="A337" s="114">
        <v>0</v>
      </c>
      <c r="B337" s="118">
        <f>SUM(A337*25)</f>
        <v>0</v>
      </c>
      <c r="C337" s="114">
        <v>0</v>
      </c>
      <c r="D337" s="118">
        <f>SUM(C337*100)</f>
        <v>0</v>
      </c>
      <c r="E337" s="114">
        <v>0</v>
      </c>
      <c r="F337" s="118">
        <f>SUM(E337*25)</f>
        <v>0</v>
      </c>
      <c r="G337" s="114">
        <v>0</v>
      </c>
      <c r="H337" s="118">
        <f>SUM(G337*100)</f>
        <v>0</v>
      </c>
      <c r="I337" s="124">
        <f>SUM(B337+D337+F337+H337)</f>
        <v>0</v>
      </c>
    </row>
    <row r="338" spans="1:9" ht="16.5" thickBot="1" x14ac:dyDescent="0.3">
      <c r="A338" s="116"/>
      <c r="B338" s="116"/>
      <c r="C338" s="116"/>
      <c r="D338" s="116"/>
      <c r="E338" s="116"/>
      <c r="F338" s="116"/>
      <c r="G338" s="116"/>
      <c r="H338" s="116"/>
      <c r="I338" s="116"/>
    </row>
    <row r="339" spans="1:9" ht="19.5" thickBot="1" x14ac:dyDescent="0.35">
      <c r="A339" s="1208" t="s">
        <v>96</v>
      </c>
      <c r="B339" s="1209"/>
      <c r="C339" s="1209"/>
      <c r="D339" s="1209"/>
      <c r="E339" s="1209"/>
      <c r="F339" s="1209"/>
      <c r="G339" s="1209"/>
      <c r="H339" s="1209"/>
      <c r="I339" s="1210"/>
    </row>
    <row r="340" spans="1:9" ht="16.5" thickBot="1" x14ac:dyDescent="0.3">
      <c r="A340" s="20" t="s">
        <v>87</v>
      </c>
      <c r="B340" s="20" t="s">
        <v>95</v>
      </c>
      <c r="C340" s="20" t="s">
        <v>88</v>
      </c>
      <c r="D340" s="20" t="s">
        <v>95</v>
      </c>
      <c r="E340" s="20" t="s">
        <v>89</v>
      </c>
      <c r="F340" s="18" t="s">
        <v>95</v>
      </c>
      <c r="G340" s="20" t="s">
        <v>90</v>
      </c>
      <c r="H340" s="18" t="s">
        <v>95</v>
      </c>
      <c r="I340" s="18" t="s">
        <v>91</v>
      </c>
    </row>
    <row r="341" spans="1:9" x14ac:dyDescent="0.25">
      <c r="A341" s="114">
        <v>0</v>
      </c>
      <c r="B341" s="118">
        <f>SUM(A341*25)</f>
        <v>0</v>
      </c>
      <c r="C341" s="114">
        <v>0</v>
      </c>
      <c r="D341" s="118">
        <f>SUM(C341*100)</f>
        <v>0</v>
      </c>
      <c r="E341" s="114">
        <v>0</v>
      </c>
      <c r="F341" s="118">
        <f>SUM(E341*25)</f>
        <v>0</v>
      </c>
      <c r="G341" s="114">
        <v>0</v>
      </c>
      <c r="H341" s="118">
        <f>SUM(G341*100)</f>
        <v>0</v>
      </c>
      <c r="I341" s="124">
        <f>SUM(B341+D341+F341+H341)</f>
        <v>0</v>
      </c>
    </row>
    <row r="342" spans="1:9" ht="16.5" thickBot="1" x14ac:dyDescent="0.3">
      <c r="A342" s="116"/>
      <c r="B342" s="116"/>
      <c r="C342" s="116"/>
      <c r="D342" s="116"/>
      <c r="E342" s="116"/>
      <c r="F342" s="116"/>
      <c r="G342" s="116"/>
      <c r="H342" s="116"/>
      <c r="I342" s="116"/>
    </row>
    <row r="343" spans="1:9" ht="19.5" thickBot="1" x14ac:dyDescent="0.3">
      <c r="A343" s="1211" t="s">
        <v>97</v>
      </c>
      <c r="B343" s="1212"/>
      <c r="C343" s="1212"/>
      <c r="D343" s="1212"/>
      <c r="E343" s="1212"/>
      <c r="F343" s="1212"/>
      <c r="G343" s="1212"/>
      <c r="H343" s="1212"/>
      <c r="I343" s="1213"/>
    </row>
    <row r="344" spans="1:9" ht="16.5" thickBot="1" x14ac:dyDescent="0.3">
      <c r="A344" s="20" t="s">
        <v>87</v>
      </c>
      <c r="B344" s="20" t="s">
        <v>95</v>
      </c>
      <c r="C344" s="20" t="s">
        <v>88</v>
      </c>
      <c r="D344" s="20" t="s">
        <v>95</v>
      </c>
      <c r="E344" s="20" t="s">
        <v>89</v>
      </c>
      <c r="F344" s="18" t="s">
        <v>95</v>
      </c>
      <c r="G344" s="20" t="s">
        <v>90</v>
      </c>
      <c r="H344" s="18" t="s">
        <v>95</v>
      </c>
      <c r="I344" s="18" t="s">
        <v>91</v>
      </c>
    </row>
    <row r="345" spans="1:9" x14ac:dyDescent="0.25">
      <c r="A345" s="114">
        <f>SUM(A329+A333-A337-A341)</f>
        <v>0</v>
      </c>
      <c r="B345" s="118">
        <f>SUM(A345*25)</f>
        <v>0</v>
      </c>
      <c r="C345" s="114">
        <f>SUM(C329+C333-C337-C341)</f>
        <v>0</v>
      </c>
      <c r="D345" s="118">
        <f>SUM(C345*100)</f>
        <v>0</v>
      </c>
      <c r="E345" s="114">
        <f>SUM(E329+E333-E337-E341)</f>
        <v>0</v>
      </c>
      <c r="F345" s="118">
        <f>SUM(E345*25)</f>
        <v>0</v>
      </c>
      <c r="G345" s="114">
        <f>SUM(G329+G333-G337-G341)</f>
        <v>0</v>
      </c>
      <c r="H345" s="118">
        <f>SUM(G345*100)</f>
        <v>0</v>
      </c>
      <c r="I345" s="124">
        <f>SUM(B345+D345+F345+H345)</f>
        <v>0</v>
      </c>
    </row>
    <row r="347" spans="1:9" ht="16.5" thickBot="1" x14ac:dyDescent="0.3"/>
    <row r="348" spans="1:9" ht="19.5" thickBot="1" x14ac:dyDescent="0.35">
      <c r="A348" s="1153" t="s">
        <v>677</v>
      </c>
      <c r="B348" s="1214"/>
      <c r="C348" s="1214"/>
      <c r="D348" s="1214"/>
      <c r="E348" s="1214"/>
      <c r="F348" s="1214"/>
      <c r="G348" s="1214"/>
      <c r="H348" s="1214"/>
      <c r="I348" s="1154"/>
    </row>
    <row r="349" spans="1:9" ht="16.5" thickBot="1" x14ac:dyDescent="0.3">
      <c r="A349" s="20" t="s">
        <v>85</v>
      </c>
      <c r="B349" s="20" t="s">
        <v>86</v>
      </c>
      <c r="C349" s="20" t="s">
        <v>87</v>
      </c>
      <c r="D349" s="20" t="s">
        <v>88</v>
      </c>
      <c r="E349" s="20" t="s">
        <v>89</v>
      </c>
      <c r="F349" s="20" t="s">
        <v>90</v>
      </c>
      <c r="G349" s="20" t="s">
        <v>91</v>
      </c>
      <c r="H349" s="20"/>
      <c r="I349" s="20"/>
    </row>
    <row r="350" spans="1:9" x14ac:dyDescent="0.25">
      <c r="A350" s="112" t="s">
        <v>74</v>
      </c>
      <c r="B350" s="114" t="s">
        <v>74</v>
      </c>
      <c r="C350" s="118" t="s">
        <v>74</v>
      </c>
      <c r="D350" s="118" t="s">
        <v>74</v>
      </c>
      <c r="E350" s="118" t="s">
        <v>74</v>
      </c>
      <c r="F350" s="118"/>
      <c r="G350" s="118">
        <f t="shared" ref="G350:G355" si="9">SUM(C350:F350)</f>
        <v>0</v>
      </c>
      <c r="H350" s="119"/>
      <c r="I350" s="112"/>
    </row>
    <row r="351" spans="1:9" x14ac:dyDescent="0.25">
      <c r="A351" s="49" t="s">
        <v>74</v>
      </c>
      <c r="B351" s="115" t="s">
        <v>74</v>
      </c>
      <c r="C351" s="93" t="s">
        <v>74</v>
      </c>
      <c r="D351" s="93" t="s">
        <v>74</v>
      </c>
      <c r="E351" s="93" t="s">
        <v>74</v>
      </c>
      <c r="F351" s="93"/>
      <c r="G351" s="93">
        <f t="shared" si="9"/>
        <v>0</v>
      </c>
      <c r="H351" s="42"/>
      <c r="I351" s="49"/>
    </row>
    <row r="352" spans="1:9" x14ac:dyDescent="0.25">
      <c r="A352" s="112" t="s">
        <v>74</v>
      </c>
      <c r="B352" s="114" t="s">
        <v>74</v>
      </c>
      <c r="C352" s="118"/>
      <c r="D352" s="118" t="s">
        <v>74</v>
      </c>
      <c r="E352" s="93"/>
      <c r="F352" s="93" t="s">
        <v>74</v>
      </c>
      <c r="G352" s="93">
        <f t="shared" si="9"/>
        <v>0</v>
      </c>
      <c r="H352" s="42"/>
      <c r="I352" s="49"/>
    </row>
    <row r="353" spans="1:16" x14ac:dyDescent="0.25">
      <c r="A353" s="49" t="s">
        <v>74</v>
      </c>
      <c r="B353" s="115" t="s">
        <v>74</v>
      </c>
      <c r="C353" s="93" t="s">
        <v>74</v>
      </c>
      <c r="D353" s="93" t="s">
        <v>74</v>
      </c>
      <c r="E353" s="93" t="s">
        <v>74</v>
      </c>
      <c r="F353" s="93"/>
      <c r="G353" s="93">
        <f t="shared" si="9"/>
        <v>0</v>
      </c>
      <c r="H353" s="42"/>
      <c r="I353" s="49"/>
    </row>
    <row r="354" spans="1:16" x14ac:dyDescent="0.25">
      <c r="A354" s="112"/>
      <c r="B354" s="114" t="s">
        <v>74</v>
      </c>
      <c r="C354" s="93" t="s">
        <v>74</v>
      </c>
      <c r="D354" s="93" t="s">
        <v>104</v>
      </c>
      <c r="E354" s="439" t="s">
        <v>74</v>
      </c>
      <c r="F354" s="93" t="s">
        <v>74</v>
      </c>
      <c r="G354" s="93">
        <f t="shared" si="9"/>
        <v>0</v>
      </c>
      <c r="H354" s="42"/>
      <c r="I354" s="49"/>
    </row>
    <row r="355" spans="1:16" ht="16.5" thickBot="1" x14ac:dyDescent="0.3">
      <c r="A355" s="126" t="s">
        <v>74</v>
      </c>
      <c r="B355" s="115" t="s">
        <v>74</v>
      </c>
      <c r="C355" s="93" t="s">
        <v>74</v>
      </c>
      <c r="D355" s="93" t="s">
        <v>74</v>
      </c>
      <c r="E355" s="94" t="s">
        <v>74</v>
      </c>
      <c r="F355" s="438" t="s">
        <v>74</v>
      </c>
      <c r="G355" s="93">
        <f t="shared" si="9"/>
        <v>0</v>
      </c>
      <c r="H355" s="42"/>
      <c r="I355" s="49"/>
    </row>
    <row r="356" spans="1:16" ht="16.5" thickBot="1" x14ac:dyDescent="0.3">
      <c r="A356" s="111"/>
      <c r="B356" s="116"/>
      <c r="C356" s="116"/>
      <c r="D356" s="111"/>
      <c r="E356" s="1215" t="s">
        <v>92</v>
      </c>
      <c r="F356" s="1105"/>
      <c r="G356" s="204">
        <f>SUM(G350:G355)</f>
        <v>0</v>
      </c>
      <c r="H356" s="123"/>
      <c r="I356" s="111"/>
    </row>
    <row r="357" spans="1:16" ht="19.5" thickBot="1" x14ac:dyDescent="0.35">
      <c r="A357" s="1216" t="s">
        <v>93</v>
      </c>
      <c r="B357" s="1217"/>
      <c r="C357" s="1217"/>
      <c r="D357" s="1217"/>
      <c r="E357" s="1217"/>
      <c r="F357" s="1217"/>
      <c r="G357" s="1217"/>
      <c r="H357" s="1217"/>
      <c r="I357" s="1218"/>
    </row>
    <row r="358" spans="1:16" ht="16.5" thickBot="1" x14ac:dyDescent="0.3">
      <c r="A358" s="18" t="s">
        <v>3</v>
      </c>
      <c r="B358" s="18" t="s">
        <v>94</v>
      </c>
      <c r="C358" s="18" t="s">
        <v>45</v>
      </c>
      <c r="D358" s="18" t="s">
        <v>74</v>
      </c>
      <c r="E358" s="120" t="s">
        <v>74</v>
      </c>
      <c r="F358" s="120"/>
      <c r="G358" s="120"/>
      <c r="H358" s="120"/>
      <c r="I358" s="120"/>
    </row>
    <row r="359" spans="1:16" x14ac:dyDescent="0.25">
      <c r="A359" s="126" t="s">
        <v>74</v>
      </c>
      <c r="B359" s="114" t="s">
        <v>74</v>
      </c>
      <c r="C359" s="118" t="s">
        <v>74</v>
      </c>
      <c r="D359" s="112"/>
      <c r="E359" s="112"/>
      <c r="F359" s="112"/>
      <c r="G359" s="112"/>
      <c r="H359" s="112"/>
      <c r="I359" s="112"/>
    </row>
    <row r="360" spans="1:16" x14ac:dyDescent="0.25">
      <c r="A360" s="436" t="s">
        <v>74</v>
      </c>
      <c r="B360" s="115" t="s">
        <v>74</v>
      </c>
      <c r="C360" s="93" t="s">
        <v>74</v>
      </c>
      <c r="D360" s="49"/>
      <c r="E360" s="49"/>
      <c r="F360" s="49"/>
      <c r="G360" s="49"/>
      <c r="H360" s="49"/>
      <c r="I360" s="49"/>
    </row>
    <row r="361" spans="1:16" x14ac:dyDescent="0.25">
      <c r="A361" s="436" t="s">
        <v>74</v>
      </c>
      <c r="B361" s="115" t="s">
        <v>74</v>
      </c>
      <c r="C361" s="93" t="s">
        <v>74</v>
      </c>
      <c r="D361" s="49"/>
      <c r="E361" s="49"/>
      <c r="F361" s="49"/>
      <c r="G361" s="49"/>
      <c r="H361" s="49"/>
      <c r="I361" s="49"/>
    </row>
    <row r="362" spans="1:16" x14ac:dyDescent="0.25">
      <c r="A362" s="436" t="s">
        <v>74</v>
      </c>
      <c r="B362" s="115" t="s">
        <v>74</v>
      </c>
      <c r="C362" s="93" t="s">
        <v>74</v>
      </c>
      <c r="D362" s="49"/>
      <c r="E362" s="49"/>
      <c r="F362" s="49"/>
      <c r="G362" s="49"/>
      <c r="H362" s="49"/>
      <c r="I362" s="49"/>
    </row>
    <row r="363" spans="1:16" ht="16.5" thickBot="1" x14ac:dyDescent="0.3">
      <c r="A363" s="436" t="s">
        <v>74</v>
      </c>
      <c r="B363" s="122" t="s">
        <v>74</v>
      </c>
      <c r="C363" s="94" t="s">
        <v>74</v>
      </c>
      <c r="D363" s="49"/>
      <c r="E363" s="49"/>
      <c r="F363" s="49"/>
      <c r="G363" s="121"/>
      <c r="H363" s="121"/>
      <c r="I363" s="121"/>
    </row>
    <row r="364" spans="1:16" ht="16.5" thickBot="1" x14ac:dyDescent="0.3">
      <c r="A364" s="437"/>
      <c r="B364" s="18" t="s">
        <v>91</v>
      </c>
      <c r="C364" s="19">
        <f>SUM(C359:C363)</f>
        <v>0</v>
      </c>
      <c r="D364" s="111"/>
      <c r="E364" s="111"/>
      <c r="F364" s="111"/>
      <c r="G364" s="1215" t="s">
        <v>99</v>
      </c>
      <c r="H364" s="1219"/>
      <c r="I364" s="440">
        <f>SUM(G356+C364)</f>
        <v>0</v>
      </c>
      <c r="K364" t="s">
        <v>74</v>
      </c>
    </row>
    <row r="365" spans="1:16" ht="19.5" thickBot="1" x14ac:dyDescent="0.35">
      <c r="A365" s="1208" t="s">
        <v>98</v>
      </c>
      <c r="B365" s="1209"/>
      <c r="C365" s="1209"/>
      <c r="D365" s="1209"/>
      <c r="E365" s="1209"/>
      <c r="F365" s="1209"/>
      <c r="G365" s="1209"/>
      <c r="H365" s="1209"/>
      <c r="I365" s="1210"/>
      <c r="K365" t="s">
        <v>74</v>
      </c>
    </row>
    <row r="366" spans="1:16" ht="16.5" thickBot="1" x14ac:dyDescent="0.3">
      <c r="A366" s="20" t="s">
        <v>87</v>
      </c>
      <c r="B366" s="20" t="s">
        <v>95</v>
      </c>
      <c r="C366" s="20" t="s">
        <v>88</v>
      </c>
      <c r="D366" s="20" t="s">
        <v>95</v>
      </c>
      <c r="E366" s="20" t="s">
        <v>89</v>
      </c>
      <c r="F366" s="18" t="s">
        <v>95</v>
      </c>
      <c r="G366" s="20" t="s">
        <v>90</v>
      </c>
      <c r="H366" s="18" t="s">
        <v>95</v>
      </c>
      <c r="I366" s="18" t="s">
        <v>91</v>
      </c>
    </row>
    <row r="367" spans="1:16" x14ac:dyDescent="0.25">
      <c r="A367" s="114">
        <v>0</v>
      </c>
      <c r="B367" s="118">
        <f>SUM(A367*25)</f>
        <v>0</v>
      </c>
      <c r="C367" s="114">
        <v>0</v>
      </c>
      <c r="D367" s="118">
        <f>SUM(C367*100)</f>
        <v>0</v>
      </c>
      <c r="E367" s="114">
        <v>0</v>
      </c>
      <c r="F367" s="118">
        <f>SUM(E367*25)</f>
        <v>0</v>
      </c>
      <c r="G367" s="114">
        <v>0</v>
      </c>
      <c r="H367" s="118">
        <f>SUM(G367*100)</f>
        <v>0</v>
      </c>
      <c r="I367" s="124">
        <f>SUM(B367+D367+F367+H367)</f>
        <v>0</v>
      </c>
      <c r="K367" s="441" t="s">
        <v>74</v>
      </c>
      <c r="L367" s="441"/>
      <c r="M367" s="441"/>
      <c r="N367" s="441"/>
      <c r="O367" s="441"/>
      <c r="P367" s="441"/>
    </row>
    <row r="368" spans="1:16" ht="16.5" thickBot="1" x14ac:dyDescent="0.3">
      <c r="A368" s="122"/>
      <c r="B368" s="122"/>
      <c r="C368" s="122"/>
      <c r="D368" s="122"/>
      <c r="E368" s="122"/>
      <c r="F368" s="122"/>
      <c r="G368" s="122"/>
      <c r="H368" s="122"/>
      <c r="I368" s="122"/>
      <c r="K368" s="441" t="s">
        <v>74</v>
      </c>
      <c r="L368" s="441"/>
      <c r="M368" s="441"/>
      <c r="N368" s="441"/>
      <c r="O368" s="441"/>
    </row>
    <row r="369" spans="1:9" ht="19.5" thickBot="1" x14ac:dyDescent="0.35">
      <c r="A369" s="1208" t="s">
        <v>140</v>
      </c>
      <c r="B369" s="1209"/>
      <c r="C369" s="1209"/>
      <c r="D369" s="1209"/>
      <c r="E369" s="1209"/>
      <c r="F369" s="1209"/>
      <c r="G369" s="1209"/>
      <c r="H369" s="1209"/>
      <c r="I369" s="1210"/>
    </row>
    <row r="370" spans="1:9" ht="16.5" thickBot="1" x14ac:dyDescent="0.3">
      <c r="A370" s="20" t="s">
        <v>87</v>
      </c>
      <c r="B370" s="20" t="s">
        <v>95</v>
      </c>
      <c r="C370" s="20" t="s">
        <v>88</v>
      </c>
      <c r="D370" s="20" t="s">
        <v>95</v>
      </c>
      <c r="E370" s="20" t="s">
        <v>89</v>
      </c>
      <c r="F370" s="18" t="s">
        <v>95</v>
      </c>
      <c r="G370" s="20" t="s">
        <v>90</v>
      </c>
      <c r="H370" s="18" t="s">
        <v>95</v>
      </c>
      <c r="I370" s="18" t="s">
        <v>91</v>
      </c>
    </row>
    <row r="371" spans="1:9" x14ac:dyDescent="0.25">
      <c r="A371" s="114">
        <v>0</v>
      </c>
      <c r="B371" s="118">
        <f>SUM(A371*25)</f>
        <v>0</v>
      </c>
      <c r="C371" s="114">
        <v>0</v>
      </c>
      <c r="D371" s="118">
        <f>SUM(C371*100)</f>
        <v>0</v>
      </c>
      <c r="E371" s="114">
        <v>0</v>
      </c>
      <c r="F371" s="118">
        <f>SUM(E371*25)</f>
        <v>0</v>
      </c>
      <c r="G371" s="114">
        <v>0</v>
      </c>
      <c r="H371" s="118">
        <f>SUM(G371*100)</f>
        <v>0</v>
      </c>
      <c r="I371" s="124">
        <f>SUM(B371+D371+F371+H371)</f>
        <v>0</v>
      </c>
    </row>
    <row r="372" spans="1:9" ht="16.5" thickBot="1" x14ac:dyDescent="0.3">
      <c r="A372" s="116"/>
      <c r="B372" s="116"/>
      <c r="C372" s="116"/>
      <c r="D372" s="116"/>
      <c r="E372" s="116"/>
      <c r="F372" s="116"/>
      <c r="G372" s="116"/>
      <c r="H372" s="116"/>
      <c r="I372" s="116"/>
    </row>
    <row r="373" spans="1:9" ht="19.5" thickBot="1" x14ac:dyDescent="0.35">
      <c r="A373" s="1208" t="s">
        <v>133</v>
      </c>
      <c r="B373" s="1209"/>
      <c r="C373" s="1209"/>
      <c r="D373" s="1209"/>
      <c r="E373" s="1209"/>
      <c r="F373" s="1209"/>
      <c r="G373" s="1209"/>
      <c r="H373" s="1209"/>
      <c r="I373" s="1210"/>
    </row>
    <row r="374" spans="1:9" ht="16.5" thickBot="1" x14ac:dyDescent="0.3">
      <c r="A374" s="20" t="s">
        <v>87</v>
      </c>
      <c r="B374" s="20" t="s">
        <v>95</v>
      </c>
      <c r="C374" s="20" t="s">
        <v>88</v>
      </c>
      <c r="D374" s="20" t="s">
        <v>95</v>
      </c>
      <c r="E374" s="20" t="s">
        <v>89</v>
      </c>
      <c r="F374" s="18" t="s">
        <v>95</v>
      </c>
      <c r="G374" s="20" t="s">
        <v>90</v>
      </c>
      <c r="H374" s="18" t="s">
        <v>95</v>
      </c>
      <c r="I374" s="18" t="s">
        <v>91</v>
      </c>
    </row>
    <row r="375" spans="1:9" x14ac:dyDescent="0.25">
      <c r="A375" s="114">
        <v>0</v>
      </c>
      <c r="B375" s="118">
        <f>SUM(A375*25)</f>
        <v>0</v>
      </c>
      <c r="C375" s="114">
        <v>0</v>
      </c>
      <c r="D375" s="118">
        <f>SUM(C375*100)</f>
        <v>0</v>
      </c>
      <c r="E375" s="114">
        <v>0</v>
      </c>
      <c r="F375" s="118">
        <f>SUM(E375*25)</f>
        <v>0</v>
      </c>
      <c r="G375" s="114">
        <v>0</v>
      </c>
      <c r="H375" s="118">
        <f>SUM(G375*100)</f>
        <v>0</v>
      </c>
      <c r="I375" s="124">
        <f>SUM(B375+D375+F375+H375)</f>
        <v>0</v>
      </c>
    </row>
    <row r="376" spans="1:9" ht="16.5" thickBot="1" x14ac:dyDescent="0.3">
      <c r="A376" s="116"/>
      <c r="B376" s="116"/>
      <c r="C376" s="116"/>
      <c r="D376" s="116"/>
      <c r="E376" s="116"/>
      <c r="F376" s="116"/>
      <c r="G376" s="116"/>
      <c r="H376" s="116"/>
      <c r="I376" s="116"/>
    </row>
    <row r="377" spans="1:9" ht="19.5" thickBot="1" x14ac:dyDescent="0.35">
      <c r="A377" s="1208" t="s">
        <v>96</v>
      </c>
      <c r="B377" s="1209"/>
      <c r="C377" s="1209"/>
      <c r="D377" s="1209"/>
      <c r="E377" s="1209"/>
      <c r="F377" s="1209"/>
      <c r="G377" s="1209"/>
      <c r="H377" s="1209"/>
      <c r="I377" s="1210"/>
    </row>
    <row r="378" spans="1:9" ht="16.5" thickBot="1" x14ac:dyDescent="0.3">
      <c r="A378" s="20" t="s">
        <v>87</v>
      </c>
      <c r="B378" s="20" t="s">
        <v>95</v>
      </c>
      <c r="C378" s="20" t="s">
        <v>88</v>
      </c>
      <c r="D378" s="20" t="s">
        <v>95</v>
      </c>
      <c r="E378" s="20" t="s">
        <v>89</v>
      </c>
      <c r="F378" s="18" t="s">
        <v>95</v>
      </c>
      <c r="G378" s="20" t="s">
        <v>90</v>
      </c>
      <c r="H378" s="18" t="s">
        <v>95</v>
      </c>
      <c r="I378" s="18" t="s">
        <v>91</v>
      </c>
    </row>
    <row r="379" spans="1:9" x14ac:dyDescent="0.25">
      <c r="A379" s="114">
        <v>0</v>
      </c>
      <c r="B379" s="118">
        <f>SUM(A379*25)</f>
        <v>0</v>
      </c>
      <c r="C379" s="114">
        <v>0</v>
      </c>
      <c r="D379" s="118">
        <f>SUM(C379*100)</f>
        <v>0</v>
      </c>
      <c r="E379" s="114">
        <v>0</v>
      </c>
      <c r="F379" s="118">
        <f>SUM(E379*25)</f>
        <v>0</v>
      </c>
      <c r="G379" s="114">
        <v>0</v>
      </c>
      <c r="H379" s="118">
        <f>SUM(G379*100)</f>
        <v>0</v>
      </c>
      <c r="I379" s="124">
        <f>SUM(B379+D379+F379+H379)</f>
        <v>0</v>
      </c>
    </row>
    <row r="380" spans="1:9" ht="16.5" thickBot="1" x14ac:dyDescent="0.3">
      <c r="A380" s="116"/>
      <c r="B380" s="116"/>
      <c r="C380" s="116"/>
      <c r="D380" s="116"/>
      <c r="E380" s="116"/>
      <c r="F380" s="116"/>
      <c r="G380" s="116"/>
      <c r="H380" s="116"/>
      <c r="I380" s="116"/>
    </row>
    <row r="381" spans="1:9" ht="19.5" thickBot="1" x14ac:dyDescent="0.3">
      <c r="A381" s="1211" t="s">
        <v>97</v>
      </c>
      <c r="B381" s="1212"/>
      <c r="C381" s="1212"/>
      <c r="D381" s="1212"/>
      <c r="E381" s="1212"/>
      <c r="F381" s="1212"/>
      <c r="G381" s="1212"/>
      <c r="H381" s="1212"/>
      <c r="I381" s="1213"/>
    </row>
    <row r="382" spans="1:9" ht="16.5" thickBot="1" x14ac:dyDescent="0.3">
      <c r="A382" s="20" t="s">
        <v>87</v>
      </c>
      <c r="B382" s="20" t="s">
        <v>95</v>
      </c>
      <c r="C382" s="20" t="s">
        <v>88</v>
      </c>
      <c r="D382" s="20" t="s">
        <v>95</v>
      </c>
      <c r="E382" s="20" t="s">
        <v>89</v>
      </c>
      <c r="F382" s="18" t="s">
        <v>95</v>
      </c>
      <c r="G382" s="20" t="s">
        <v>90</v>
      </c>
      <c r="H382" s="18" t="s">
        <v>95</v>
      </c>
      <c r="I382" s="18" t="s">
        <v>91</v>
      </c>
    </row>
    <row r="383" spans="1:9" x14ac:dyDescent="0.25">
      <c r="A383" s="114">
        <f>SUM(A367+A371-A375-A379)</f>
        <v>0</v>
      </c>
      <c r="B383" s="118">
        <f>SUM(A383*25)</f>
        <v>0</v>
      </c>
      <c r="C383" s="114">
        <f>SUM(C367+C371-C375-C379)</f>
        <v>0</v>
      </c>
      <c r="D383" s="118">
        <f>SUM(C383*100)</f>
        <v>0</v>
      </c>
      <c r="E383" s="114">
        <f>SUM(E367+E371-E375-E379)</f>
        <v>0</v>
      </c>
      <c r="F383" s="118">
        <f>SUM(E383*25)</f>
        <v>0</v>
      </c>
      <c r="G383" s="114">
        <f>SUM(G367+G371-G375-G379)</f>
        <v>0</v>
      </c>
      <c r="H383" s="118">
        <f>SUM(G383*100)</f>
        <v>0</v>
      </c>
      <c r="I383" s="124">
        <f>SUM(B383+D383+F383+H383)</f>
        <v>0</v>
      </c>
    </row>
    <row r="385" spans="1:9" ht="16.5" thickBot="1" x14ac:dyDescent="0.3"/>
    <row r="386" spans="1:9" ht="19.5" thickBot="1" x14ac:dyDescent="0.35">
      <c r="A386" s="1153" t="s">
        <v>676</v>
      </c>
      <c r="B386" s="1214"/>
      <c r="C386" s="1214"/>
      <c r="D386" s="1214"/>
      <c r="E386" s="1214"/>
      <c r="F386" s="1214"/>
      <c r="G386" s="1214"/>
      <c r="H386" s="1214"/>
      <c r="I386" s="1154"/>
    </row>
    <row r="387" spans="1:9" ht="16.5" thickBot="1" x14ac:dyDescent="0.3">
      <c r="A387" s="20" t="s">
        <v>85</v>
      </c>
      <c r="B387" s="20" t="s">
        <v>86</v>
      </c>
      <c r="C387" s="20" t="s">
        <v>87</v>
      </c>
      <c r="D387" s="20" t="s">
        <v>88</v>
      </c>
      <c r="E387" s="20" t="s">
        <v>89</v>
      </c>
      <c r="F387" s="20" t="s">
        <v>90</v>
      </c>
      <c r="G387" s="20" t="s">
        <v>91</v>
      </c>
      <c r="H387" s="20"/>
      <c r="I387" s="20"/>
    </row>
    <row r="388" spans="1:9" x14ac:dyDescent="0.25">
      <c r="A388" s="112" t="s">
        <v>74</v>
      </c>
      <c r="B388" s="114" t="s">
        <v>74</v>
      </c>
      <c r="C388" s="118" t="s">
        <v>74</v>
      </c>
      <c r="D388" s="118" t="s">
        <v>74</v>
      </c>
      <c r="E388" s="118" t="s">
        <v>74</v>
      </c>
      <c r="F388" s="118"/>
      <c r="G388" s="118">
        <f t="shared" ref="G388:G393" si="10">SUM(C388:F388)</f>
        <v>0</v>
      </c>
      <c r="H388" s="119"/>
      <c r="I388" s="112"/>
    </row>
    <row r="389" spans="1:9" x14ac:dyDescent="0.25">
      <c r="A389" s="49" t="s">
        <v>74</v>
      </c>
      <c r="B389" s="115" t="s">
        <v>74</v>
      </c>
      <c r="C389" s="93" t="s">
        <v>74</v>
      </c>
      <c r="D389" s="93" t="s">
        <v>74</v>
      </c>
      <c r="E389" s="93" t="s">
        <v>74</v>
      </c>
      <c r="F389" s="93"/>
      <c r="G389" s="93">
        <f t="shared" si="10"/>
        <v>0</v>
      </c>
      <c r="H389" s="42"/>
      <c r="I389" s="49"/>
    </row>
    <row r="390" spans="1:9" x14ac:dyDescent="0.25">
      <c r="A390" s="112" t="s">
        <v>74</v>
      </c>
      <c r="B390" s="114" t="s">
        <v>74</v>
      </c>
      <c r="C390" s="118"/>
      <c r="D390" s="118" t="s">
        <v>74</v>
      </c>
      <c r="E390" s="93"/>
      <c r="F390" s="93"/>
      <c r="G390" s="93">
        <f t="shared" si="10"/>
        <v>0</v>
      </c>
      <c r="H390" s="42"/>
      <c r="I390" s="49"/>
    </row>
    <row r="391" spans="1:9" x14ac:dyDescent="0.25">
      <c r="A391" s="49" t="s">
        <v>74</v>
      </c>
      <c r="B391" s="115" t="s">
        <v>74</v>
      </c>
      <c r="C391" s="93" t="s">
        <v>74</v>
      </c>
      <c r="D391" s="93" t="s">
        <v>74</v>
      </c>
      <c r="E391" s="93"/>
      <c r="F391" s="93" t="s">
        <v>74</v>
      </c>
      <c r="G391" s="93">
        <f t="shared" si="10"/>
        <v>0</v>
      </c>
      <c r="H391" s="42"/>
      <c r="I391" s="49"/>
    </row>
    <row r="392" spans="1:9" x14ac:dyDescent="0.25">
      <c r="A392" s="112"/>
      <c r="B392" s="114" t="s">
        <v>74</v>
      </c>
      <c r="C392" s="93" t="s">
        <v>74</v>
      </c>
      <c r="D392" s="93" t="s">
        <v>104</v>
      </c>
      <c r="E392" s="93" t="s">
        <v>74</v>
      </c>
      <c r="F392" s="93" t="s">
        <v>74</v>
      </c>
      <c r="G392" s="93">
        <f t="shared" si="10"/>
        <v>0</v>
      </c>
      <c r="H392" s="42"/>
      <c r="I392" s="49"/>
    </row>
    <row r="393" spans="1:9" ht="16.5" thickBot="1" x14ac:dyDescent="0.3">
      <c r="A393" s="126" t="s">
        <v>74</v>
      </c>
      <c r="B393" s="115" t="s">
        <v>74</v>
      </c>
      <c r="C393" s="93" t="s">
        <v>74</v>
      </c>
      <c r="D393" s="93" t="s">
        <v>74</v>
      </c>
      <c r="E393" s="94" t="s">
        <v>74</v>
      </c>
      <c r="F393" s="94"/>
      <c r="G393" s="93">
        <f t="shared" si="10"/>
        <v>0</v>
      </c>
      <c r="H393" s="42"/>
      <c r="I393" s="49"/>
    </row>
    <row r="394" spans="1:9" ht="16.5" thickBot="1" x14ac:dyDescent="0.3">
      <c r="A394" s="111"/>
      <c r="B394" s="116"/>
      <c r="C394" s="116"/>
      <c r="D394" s="111"/>
      <c r="E394" s="1215" t="s">
        <v>92</v>
      </c>
      <c r="F394" s="1105"/>
      <c r="G394" s="204">
        <f>SUM(G388:G393)</f>
        <v>0</v>
      </c>
      <c r="H394" s="123"/>
      <c r="I394" s="111"/>
    </row>
    <row r="395" spans="1:9" ht="19.5" thickBot="1" x14ac:dyDescent="0.35">
      <c r="A395" s="1216" t="s">
        <v>93</v>
      </c>
      <c r="B395" s="1217"/>
      <c r="C395" s="1217"/>
      <c r="D395" s="1217"/>
      <c r="E395" s="1217"/>
      <c r="F395" s="1217"/>
      <c r="G395" s="1217"/>
      <c r="H395" s="1217"/>
      <c r="I395" s="1218"/>
    </row>
    <row r="396" spans="1:9" ht="16.5" thickBot="1" x14ac:dyDescent="0.3">
      <c r="A396" s="18" t="s">
        <v>3</v>
      </c>
      <c r="B396" s="18" t="s">
        <v>94</v>
      </c>
      <c r="C396" s="18" t="s">
        <v>45</v>
      </c>
      <c r="D396" s="18" t="s">
        <v>74</v>
      </c>
      <c r="E396" s="120" t="s">
        <v>74</v>
      </c>
      <c r="F396" s="120"/>
      <c r="G396" s="120"/>
      <c r="H396" s="120"/>
      <c r="I396" s="120"/>
    </row>
    <row r="397" spans="1:9" x14ac:dyDescent="0.25">
      <c r="A397" s="126" t="s">
        <v>74</v>
      </c>
      <c r="B397" s="114" t="s">
        <v>74</v>
      </c>
      <c r="C397" s="118" t="s">
        <v>74</v>
      </c>
      <c r="D397" s="112"/>
      <c r="E397" s="112"/>
      <c r="F397" s="112"/>
      <c r="G397" s="112"/>
      <c r="H397" s="112"/>
      <c r="I397" s="112"/>
    </row>
    <row r="398" spans="1:9" x14ac:dyDescent="0.25">
      <c r="A398" s="265" t="s">
        <v>74</v>
      </c>
      <c r="B398" s="115" t="s">
        <v>74</v>
      </c>
      <c r="C398" s="93" t="s">
        <v>74</v>
      </c>
      <c r="D398" s="49"/>
      <c r="E398" s="49"/>
      <c r="F398" s="49"/>
      <c r="G398" s="49"/>
      <c r="H398" s="49"/>
      <c r="I398" s="49"/>
    </row>
    <row r="399" spans="1:9" x14ac:dyDescent="0.25">
      <c r="A399" s="49" t="s">
        <v>74</v>
      </c>
      <c r="B399" s="115" t="s">
        <v>74</v>
      </c>
      <c r="C399" s="93" t="s">
        <v>74</v>
      </c>
      <c r="D399" s="49"/>
      <c r="E399" s="49"/>
      <c r="F399" s="49"/>
      <c r="G399" s="49"/>
      <c r="H399" s="49"/>
      <c r="I399" s="49"/>
    </row>
    <row r="400" spans="1:9" x14ac:dyDescent="0.25">
      <c r="A400" s="265" t="s">
        <v>74</v>
      </c>
      <c r="B400" s="115" t="s">
        <v>74</v>
      </c>
      <c r="C400" s="93" t="s">
        <v>74</v>
      </c>
      <c r="D400" s="49"/>
      <c r="E400" s="49"/>
      <c r="F400" s="49"/>
      <c r="G400" s="49"/>
      <c r="H400" s="49"/>
      <c r="I400" s="49"/>
    </row>
    <row r="401" spans="1:16" ht="16.5" thickBot="1" x14ac:dyDescent="0.3">
      <c r="A401" s="49" t="s">
        <v>74</v>
      </c>
      <c r="B401" s="122" t="s">
        <v>74</v>
      </c>
      <c r="C401" s="94" t="s">
        <v>74</v>
      </c>
      <c r="D401" s="49"/>
      <c r="E401" s="49"/>
      <c r="F401" s="49"/>
      <c r="G401" s="121"/>
      <c r="H401" s="121"/>
      <c r="I401" s="121"/>
    </row>
    <row r="402" spans="1:16" ht="16.5" thickBot="1" x14ac:dyDescent="0.3">
      <c r="A402" s="111"/>
      <c r="B402" s="18" t="s">
        <v>91</v>
      </c>
      <c r="C402" s="19">
        <f>SUM(C397:C401)</f>
        <v>0</v>
      </c>
      <c r="D402" s="111"/>
      <c r="E402" s="111"/>
      <c r="F402" s="111"/>
      <c r="G402" s="1215" t="s">
        <v>99</v>
      </c>
      <c r="H402" s="1219"/>
      <c r="I402" s="204">
        <f>SUM(G394+C402)</f>
        <v>0</v>
      </c>
    </row>
    <row r="403" spans="1:16" ht="19.5" thickBot="1" x14ac:dyDescent="0.35">
      <c r="A403" s="1208" t="s">
        <v>98</v>
      </c>
      <c r="B403" s="1209"/>
      <c r="C403" s="1209"/>
      <c r="D403" s="1209"/>
      <c r="E403" s="1209"/>
      <c r="F403" s="1209"/>
      <c r="G403" s="1209"/>
      <c r="H403" s="1209"/>
      <c r="I403" s="1210"/>
    </row>
    <row r="404" spans="1:16" ht="16.5" thickBot="1" x14ac:dyDescent="0.3">
      <c r="A404" s="20" t="s">
        <v>87</v>
      </c>
      <c r="B404" s="20" t="s">
        <v>95</v>
      </c>
      <c r="C404" s="20" t="s">
        <v>88</v>
      </c>
      <c r="D404" s="20" t="s">
        <v>95</v>
      </c>
      <c r="E404" s="20" t="s">
        <v>89</v>
      </c>
      <c r="F404" s="18" t="s">
        <v>95</v>
      </c>
      <c r="G404" s="20" t="s">
        <v>90</v>
      </c>
      <c r="H404" s="18" t="s">
        <v>95</v>
      </c>
      <c r="I404" s="18" t="s">
        <v>91</v>
      </c>
    </row>
    <row r="405" spans="1:16" x14ac:dyDescent="0.25">
      <c r="A405" s="114">
        <v>0</v>
      </c>
      <c r="B405" s="118">
        <f>SUM(A405*25)</f>
        <v>0</v>
      </c>
      <c r="C405" s="114">
        <v>0</v>
      </c>
      <c r="D405" s="118">
        <f>SUM(C405*100)</f>
        <v>0</v>
      </c>
      <c r="E405" s="114">
        <v>0</v>
      </c>
      <c r="F405" s="118">
        <f>SUM(E405*25)</f>
        <v>0</v>
      </c>
      <c r="G405" s="114">
        <v>0</v>
      </c>
      <c r="H405" s="118">
        <f>SUM(G405*100)</f>
        <v>0</v>
      </c>
      <c r="I405" s="124">
        <f>SUM(B405+D405+F405+H405)</f>
        <v>0</v>
      </c>
      <c r="K405" s="441" t="s">
        <v>74</v>
      </c>
      <c r="L405" s="441"/>
      <c r="M405" s="441"/>
      <c r="N405" s="441"/>
      <c r="O405" s="441"/>
      <c r="P405" s="441"/>
    </row>
    <row r="406" spans="1:16" ht="16.5" thickBot="1" x14ac:dyDescent="0.3">
      <c r="A406" s="122"/>
      <c r="B406" s="122"/>
      <c r="C406" s="122"/>
      <c r="D406" s="122"/>
      <c r="E406" s="122"/>
      <c r="F406" s="122"/>
      <c r="G406" s="122"/>
      <c r="H406" s="122"/>
      <c r="I406" s="122"/>
    </row>
    <row r="407" spans="1:16" ht="19.5" thickBot="1" x14ac:dyDescent="0.35">
      <c r="A407" s="1208" t="s">
        <v>140</v>
      </c>
      <c r="B407" s="1209"/>
      <c r="C407" s="1209"/>
      <c r="D407" s="1209"/>
      <c r="E407" s="1209"/>
      <c r="F407" s="1209"/>
      <c r="G407" s="1209"/>
      <c r="H407" s="1209"/>
      <c r="I407" s="1210"/>
    </row>
    <row r="408" spans="1:16" ht="16.5" thickBot="1" x14ac:dyDescent="0.3">
      <c r="A408" s="20" t="s">
        <v>87</v>
      </c>
      <c r="B408" s="20" t="s">
        <v>95</v>
      </c>
      <c r="C408" s="20" t="s">
        <v>88</v>
      </c>
      <c r="D408" s="20" t="s">
        <v>95</v>
      </c>
      <c r="E408" s="20" t="s">
        <v>89</v>
      </c>
      <c r="F408" s="18" t="s">
        <v>95</v>
      </c>
      <c r="G408" s="20" t="s">
        <v>90</v>
      </c>
      <c r="H408" s="18" t="s">
        <v>95</v>
      </c>
      <c r="I408" s="18" t="s">
        <v>91</v>
      </c>
    </row>
    <row r="409" spans="1:16" x14ac:dyDescent="0.25">
      <c r="A409" s="114">
        <v>0</v>
      </c>
      <c r="B409" s="118">
        <f>SUM(A409*25)</f>
        <v>0</v>
      </c>
      <c r="C409" s="114">
        <v>0</v>
      </c>
      <c r="D409" s="118">
        <f>SUM(C409*100)</f>
        <v>0</v>
      </c>
      <c r="E409" s="114">
        <v>0</v>
      </c>
      <c r="F409" s="118">
        <f>SUM(E409*25)</f>
        <v>0</v>
      </c>
      <c r="G409" s="114">
        <v>0</v>
      </c>
      <c r="H409" s="118">
        <f>SUM(G409*100)</f>
        <v>0</v>
      </c>
      <c r="I409" s="124">
        <f>SUM(B409+D409+F409+H409)</f>
        <v>0</v>
      </c>
    </row>
    <row r="410" spans="1:16" ht="16.5" thickBot="1" x14ac:dyDescent="0.3">
      <c r="A410" s="116"/>
      <c r="B410" s="116"/>
      <c r="C410" s="116"/>
      <c r="D410" s="116"/>
      <c r="E410" s="116"/>
      <c r="F410" s="116"/>
      <c r="G410" s="116"/>
      <c r="H410" s="116"/>
      <c r="I410" s="116"/>
    </row>
    <row r="411" spans="1:16" ht="19.5" thickBot="1" x14ac:dyDescent="0.35">
      <c r="A411" s="1208" t="s">
        <v>133</v>
      </c>
      <c r="B411" s="1209"/>
      <c r="C411" s="1209"/>
      <c r="D411" s="1209"/>
      <c r="E411" s="1209"/>
      <c r="F411" s="1209"/>
      <c r="G411" s="1209"/>
      <c r="H411" s="1209"/>
      <c r="I411" s="1210"/>
    </row>
    <row r="412" spans="1:16" ht="16.5" thickBot="1" x14ac:dyDescent="0.3">
      <c r="A412" s="20" t="s">
        <v>87</v>
      </c>
      <c r="B412" s="20" t="s">
        <v>95</v>
      </c>
      <c r="C412" s="20" t="s">
        <v>88</v>
      </c>
      <c r="D412" s="20" t="s">
        <v>95</v>
      </c>
      <c r="E412" s="20" t="s">
        <v>89</v>
      </c>
      <c r="F412" s="18" t="s">
        <v>95</v>
      </c>
      <c r="G412" s="20" t="s">
        <v>90</v>
      </c>
      <c r="H412" s="18" t="s">
        <v>95</v>
      </c>
      <c r="I412" s="18" t="s">
        <v>91</v>
      </c>
    </row>
    <row r="413" spans="1:16" x14ac:dyDescent="0.25">
      <c r="A413" s="114">
        <v>0</v>
      </c>
      <c r="B413" s="118">
        <f>SUM(A413*25)</f>
        <v>0</v>
      </c>
      <c r="C413" s="114">
        <v>0</v>
      </c>
      <c r="D413" s="118">
        <f>SUM(C413*100)</f>
        <v>0</v>
      </c>
      <c r="E413" s="114">
        <v>0</v>
      </c>
      <c r="F413" s="118">
        <f>SUM(E413*25)</f>
        <v>0</v>
      </c>
      <c r="G413" s="114">
        <v>0</v>
      </c>
      <c r="H413" s="118">
        <f>SUM(G413*100)</f>
        <v>0</v>
      </c>
      <c r="I413" s="124">
        <f>SUM(B413+D413+F413+H413)</f>
        <v>0</v>
      </c>
    </row>
    <row r="414" spans="1:16" ht="16.5" thickBot="1" x14ac:dyDescent="0.3">
      <c r="A414" s="116"/>
      <c r="B414" s="116"/>
      <c r="C414" s="116"/>
      <c r="D414" s="116"/>
      <c r="E414" s="116"/>
      <c r="F414" s="116"/>
      <c r="G414" s="116"/>
      <c r="H414" s="116"/>
      <c r="I414" s="116"/>
    </row>
    <row r="415" spans="1:16" ht="19.5" thickBot="1" x14ac:dyDescent="0.35">
      <c r="A415" s="1208" t="s">
        <v>96</v>
      </c>
      <c r="B415" s="1209"/>
      <c r="C415" s="1209"/>
      <c r="D415" s="1209"/>
      <c r="E415" s="1209"/>
      <c r="F415" s="1209"/>
      <c r="G415" s="1209"/>
      <c r="H415" s="1209"/>
      <c r="I415" s="1210"/>
    </row>
    <row r="416" spans="1:16" ht="16.5" thickBot="1" x14ac:dyDescent="0.3">
      <c r="A416" s="20" t="s">
        <v>87</v>
      </c>
      <c r="B416" s="20" t="s">
        <v>95</v>
      </c>
      <c r="C416" s="20" t="s">
        <v>88</v>
      </c>
      <c r="D416" s="20" t="s">
        <v>95</v>
      </c>
      <c r="E416" s="20" t="s">
        <v>89</v>
      </c>
      <c r="F416" s="18" t="s">
        <v>95</v>
      </c>
      <c r="G416" s="20" t="s">
        <v>90</v>
      </c>
      <c r="H416" s="18" t="s">
        <v>95</v>
      </c>
      <c r="I416" s="18" t="s">
        <v>91</v>
      </c>
    </row>
    <row r="417" spans="1:9" x14ac:dyDescent="0.25">
      <c r="A417" s="114">
        <v>0</v>
      </c>
      <c r="B417" s="118">
        <f>SUM(A417*25)</f>
        <v>0</v>
      </c>
      <c r="C417" s="114">
        <v>0</v>
      </c>
      <c r="D417" s="118">
        <f>SUM(C417*100)</f>
        <v>0</v>
      </c>
      <c r="E417" s="114">
        <v>0</v>
      </c>
      <c r="F417" s="118">
        <f>SUM(E417*25)</f>
        <v>0</v>
      </c>
      <c r="G417" s="114">
        <v>0</v>
      </c>
      <c r="H417" s="118">
        <f>SUM(G417*100)</f>
        <v>0</v>
      </c>
      <c r="I417" s="124">
        <f>SUM(B417+D417+F417+H417)</f>
        <v>0</v>
      </c>
    </row>
    <row r="418" spans="1:9" x14ac:dyDescent="0.25">
      <c r="A418" s="115"/>
      <c r="B418" s="115"/>
      <c r="C418" s="115"/>
      <c r="D418" s="115"/>
      <c r="E418" s="115"/>
      <c r="F418" s="115"/>
      <c r="G418" s="115"/>
      <c r="H418" s="115"/>
      <c r="I418" s="115"/>
    </row>
    <row r="419" spans="1:9" ht="19.5" thickBot="1" x14ac:dyDescent="0.3">
      <c r="A419" s="1220" t="s">
        <v>97</v>
      </c>
      <c r="B419" s="1221"/>
      <c r="C419" s="1221"/>
      <c r="D419" s="1221"/>
      <c r="E419" s="1221"/>
      <c r="F419" s="1221"/>
      <c r="G419" s="1221"/>
      <c r="H419" s="1221"/>
      <c r="I419" s="1222"/>
    </row>
    <row r="420" spans="1:9" ht="16.5" thickBot="1" x14ac:dyDescent="0.3">
      <c r="A420" s="20" t="s">
        <v>87</v>
      </c>
      <c r="B420" s="20" t="s">
        <v>95</v>
      </c>
      <c r="C420" s="20" t="s">
        <v>88</v>
      </c>
      <c r="D420" s="20" t="s">
        <v>95</v>
      </c>
      <c r="E420" s="20" t="s">
        <v>89</v>
      </c>
      <c r="F420" s="18" t="s">
        <v>95</v>
      </c>
      <c r="G420" s="20" t="s">
        <v>90</v>
      </c>
      <c r="H420" s="18" t="s">
        <v>95</v>
      </c>
      <c r="I420" s="18" t="s">
        <v>91</v>
      </c>
    </row>
    <row r="421" spans="1:9" x14ac:dyDescent="0.25">
      <c r="A421" s="114">
        <f>SUM(A405+A409-A413-A417)</f>
        <v>0</v>
      </c>
      <c r="B421" s="118">
        <f>SUM(A421*25)</f>
        <v>0</v>
      </c>
      <c r="C421" s="114">
        <f>SUM(C405+C409-C413-C417)</f>
        <v>0</v>
      </c>
      <c r="D421" s="118">
        <f>SUM(C421*100)</f>
        <v>0</v>
      </c>
      <c r="E421" s="114">
        <f>SUM(E405+E409-E413-E417)</f>
        <v>0</v>
      </c>
      <c r="F421" s="118">
        <f>SUM(E421*25)</f>
        <v>0</v>
      </c>
      <c r="G421" s="114">
        <f>SUM(G405+G409-G413-G417)</f>
        <v>0</v>
      </c>
      <c r="H421" s="118">
        <f>SUM(G421*100)</f>
        <v>0</v>
      </c>
      <c r="I421" s="124">
        <f>SUM(B421+D421+F421+H421)</f>
        <v>0</v>
      </c>
    </row>
    <row r="423" spans="1:9" ht="16.5" thickBot="1" x14ac:dyDescent="0.3"/>
    <row r="424" spans="1:9" ht="19.5" thickBot="1" x14ac:dyDescent="0.35">
      <c r="A424" s="1153" t="s">
        <v>675</v>
      </c>
      <c r="B424" s="1214"/>
      <c r="C424" s="1214"/>
      <c r="D424" s="1214"/>
      <c r="E424" s="1214"/>
      <c r="F424" s="1214"/>
      <c r="G424" s="1214"/>
      <c r="H424" s="1214"/>
      <c r="I424" s="1154"/>
    </row>
    <row r="425" spans="1:9" ht="16.5" thickBot="1" x14ac:dyDescent="0.3">
      <c r="A425" s="20" t="s">
        <v>85</v>
      </c>
      <c r="B425" s="20" t="s">
        <v>86</v>
      </c>
      <c r="C425" s="20" t="s">
        <v>87</v>
      </c>
      <c r="D425" s="20" t="s">
        <v>88</v>
      </c>
      <c r="E425" s="20" t="s">
        <v>89</v>
      </c>
      <c r="F425" s="20" t="s">
        <v>90</v>
      </c>
      <c r="G425" s="20" t="s">
        <v>91</v>
      </c>
      <c r="H425" s="20"/>
      <c r="I425" s="20"/>
    </row>
    <row r="426" spans="1:9" x14ac:dyDescent="0.25">
      <c r="A426" s="112" t="s">
        <v>74</v>
      </c>
      <c r="B426" s="114" t="s">
        <v>74</v>
      </c>
      <c r="C426" s="118" t="s">
        <v>74</v>
      </c>
      <c r="D426" s="118" t="s">
        <v>74</v>
      </c>
      <c r="E426" s="118" t="s">
        <v>74</v>
      </c>
      <c r="F426" s="118"/>
      <c r="G426" s="118">
        <f t="shared" ref="G426:G431" si="11">SUM(C426:F426)</f>
        <v>0</v>
      </c>
      <c r="H426" s="119"/>
      <c r="I426" s="112"/>
    </row>
    <row r="427" spans="1:9" x14ac:dyDescent="0.25">
      <c r="A427" s="49" t="s">
        <v>74</v>
      </c>
      <c r="B427" s="115" t="s">
        <v>74</v>
      </c>
      <c r="C427" s="93" t="s">
        <v>74</v>
      </c>
      <c r="D427" s="93" t="s">
        <v>74</v>
      </c>
      <c r="E427" s="93" t="s">
        <v>74</v>
      </c>
      <c r="F427" s="93"/>
      <c r="G427" s="93">
        <f t="shared" si="11"/>
        <v>0</v>
      </c>
      <c r="H427" s="42"/>
      <c r="I427" s="49"/>
    </row>
    <row r="428" spans="1:9" x14ac:dyDescent="0.25">
      <c r="A428" s="112" t="s">
        <v>74</v>
      </c>
      <c r="B428" s="114" t="s">
        <v>74</v>
      </c>
      <c r="C428" s="118"/>
      <c r="D428" s="118" t="s">
        <v>74</v>
      </c>
      <c r="E428" s="93"/>
      <c r="F428" s="93"/>
      <c r="G428" s="93">
        <f t="shared" si="11"/>
        <v>0</v>
      </c>
      <c r="H428" s="42"/>
      <c r="I428" s="49"/>
    </row>
    <row r="429" spans="1:9" x14ac:dyDescent="0.25">
      <c r="A429" s="49" t="s">
        <v>74</v>
      </c>
      <c r="B429" s="115" t="s">
        <v>74</v>
      </c>
      <c r="C429" s="93" t="s">
        <v>74</v>
      </c>
      <c r="D429" s="93" t="s">
        <v>74</v>
      </c>
      <c r="E429" s="93"/>
      <c r="F429" s="93"/>
      <c r="G429" s="93">
        <f t="shared" si="11"/>
        <v>0</v>
      </c>
      <c r="H429" s="42"/>
      <c r="I429" s="49"/>
    </row>
    <row r="430" spans="1:9" x14ac:dyDescent="0.25">
      <c r="A430" s="112"/>
      <c r="B430" s="114" t="s">
        <v>74</v>
      </c>
      <c r="C430" s="93" t="s">
        <v>74</v>
      </c>
      <c r="D430" s="93" t="s">
        <v>104</v>
      </c>
      <c r="E430" s="93" t="s">
        <v>74</v>
      </c>
      <c r="F430" s="93" t="s">
        <v>74</v>
      </c>
      <c r="G430" s="93">
        <f t="shared" si="11"/>
        <v>0</v>
      </c>
      <c r="H430" s="42"/>
      <c r="I430" s="49"/>
    </row>
    <row r="431" spans="1:9" ht="16.5" thickBot="1" x14ac:dyDescent="0.3">
      <c r="A431" s="126" t="s">
        <v>74</v>
      </c>
      <c r="B431" s="115" t="s">
        <v>74</v>
      </c>
      <c r="C431" s="93" t="s">
        <v>74</v>
      </c>
      <c r="D431" s="93" t="s">
        <v>74</v>
      </c>
      <c r="E431" s="94" t="s">
        <v>74</v>
      </c>
      <c r="F431" s="94"/>
      <c r="G431" s="93">
        <f t="shared" si="11"/>
        <v>0</v>
      </c>
      <c r="H431" s="42"/>
      <c r="I431" s="49"/>
    </row>
    <row r="432" spans="1:9" ht="16.5" thickBot="1" x14ac:dyDescent="0.3">
      <c r="A432" s="111"/>
      <c r="B432" s="116"/>
      <c r="C432" s="116"/>
      <c r="D432" s="111"/>
      <c r="E432" s="1215" t="s">
        <v>92</v>
      </c>
      <c r="F432" s="1105"/>
      <c r="G432" s="204">
        <f>SUM(G426:G431)</f>
        <v>0</v>
      </c>
      <c r="H432" s="123"/>
      <c r="I432" s="111"/>
    </row>
    <row r="433" spans="1:9" ht="19.5" thickBot="1" x14ac:dyDescent="0.35">
      <c r="A433" s="1216" t="s">
        <v>93</v>
      </c>
      <c r="B433" s="1217"/>
      <c r="C433" s="1217"/>
      <c r="D433" s="1217"/>
      <c r="E433" s="1217"/>
      <c r="F433" s="1217"/>
      <c r="G433" s="1217"/>
      <c r="H433" s="1217"/>
      <c r="I433" s="1218"/>
    </row>
    <row r="434" spans="1:9" ht="16.5" thickBot="1" x14ac:dyDescent="0.3">
      <c r="A434" s="18" t="s">
        <v>3</v>
      </c>
      <c r="B434" s="18" t="s">
        <v>94</v>
      </c>
      <c r="C434" s="18" t="s">
        <v>45</v>
      </c>
      <c r="D434" s="18" t="s">
        <v>74</v>
      </c>
      <c r="E434" s="120" t="s">
        <v>74</v>
      </c>
      <c r="F434" s="120"/>
      <c r="G434" s="120"/>
      <c r="H434" s="120"/>
      <c r="I434" s="120"/>
    </row>
    <row r="435" spans="1:9" x14ac:dyDescent="0.25">
      <c r="A435" s="126" t="s">
        <v>74</v>
      </c>
      <c r="B435" s="114" t="s">
        <v>74</v>
      </c>
      <c r="C435" s="118" t="s">
        <v>74</v>
      </c>
      <c r="D435" s="112"/>
      <c r="E435" s="112"/>
      <c r="F435" s="112"/>
      <c r="G435" s="112"/>
      <c r="H435" s="112"/>
      <c r="I435" s="112"/>
    </row>
    <row r="436" spans="1:9" x14ac:dyDescent="0.25">
      <c r="A436" s="115" t="s">
        <v>74</v>
      </c>
      <c r="B436" s="115" t="s">
        <v>74</v>
      </c>
      <c r="C436" s="93" t="s">
        <v>74</v>
      </c>
      <c r="D436" s="49"/>
      <c r="E436" s="49"/>
      <c r="F436" s="49"/>
      <c r="G436" s="49"/>
      <c r="H436" s="49"/>
      <c r="I436" s="49"/>
    </row>
    <row r="437" spans="1:9" x14ac:dyDescent="0.25">
      <c r="A437" s="49" t="s">
        <v>74</v>
      </c>
      <c r="B437" s="115" t="s">
        <v>74</v>
      </c>
      <c r="C437" s="93" t="s">
        <v>74</v>
      </c>
      <c r="D437" s="49"/>
      <c r="E437" s="49"/>
      <c r="F437" s="49"/>
      <c r="G437" s="49"/>
      <c r="H437" s="49"/>
      <c r="I437" s="49"/>
    </row>
    <row r="438" spans="1:9" x14ac:dyDescent="0.25">
      <c r="A438" s="49" t="s">
        <v>74</v>
      </c>
      <c r="B438" s="115" t="s">
        <v>74</v>
      </c>
      <c r="C438" s="93" t="s">
        <v>74</v>
      </c>
      <c r="D438" s="49"/>
      <c r="E438" s="49"/>
      <c r="F438" s="49"/>
      <c r="G438" s="49"/>
      <c r="H438" s="49"/>
      <c r="I438" s="49"/>
    </row>
    <row r="439" spans="1:9" ht="16.5" thickBot="1" x14ac:dyDescent="0.3">
      <c r="A439" s="49" t="s">
        <v>74</v>
      </c>
      <c r="B439" s="122" t="s">
        <v>74</v>
      </c>
      <c r="C439" s="94" t="s">
        <v>74</v>
      </c>
      <c r="D439" s="49"/>
      <c r="E439" s="49"/>
      <c r="F439" s="49"/>
      <c r="G439" s="121"/>
      <c r="H439" s="121"/>
      <c r="I439" s="121"/>
    </row>
    <row r="440" spans="1:9" ht="16.5" thickBot="1" x14ac:dyDescent="0.3">
      <c r="A440" s="111"/>
      <c r="B440" s="18" t="s">
        <v>91</v>
      </c>
      <c r="C440" s="19">
        <f>SUM(C435:C439)</f>
        <v>0</v>
      </c>
      <c r="D440" s="111"/>
      <c r="E440" s="111"/>
      <c r="F440" s="111"/>
      <c r="G440" s="1215" t="s">
        <v>99</v>
      </c>
      <c r="H440" s="1219"/>
      <c r="I440" s="204">
        <f>SUM(G432+C440)</f>
        <v>0</v>
      </c>
    </row>
    <row r="441" spans="1:9" ht="19.5" thickBot="1" x14ac:dyDescent="0.35">
      <c r="A441" s="1208" t="s">
        <v>98</v>
      </c>
      <c r="B441" s="1209"/>
      <c r="C441" s="1209"/>
      <c r="D441" s="1209"/>
      <c r="E441" s="1209"/>
      <c r="F441" s="1209"/>
      <c r="G441" s="1209"/>
      <c r="H441" s="1209"/>
      <c r="I441" s="1210"/>
    </row>
    <row r="442" spans="1:9" ht="16.5" thickBot="1" x14ac:dyDescent="0.3">
      <c r="A442" s="20" t="s">
        <v>87</v>
      </c>
      <c r="B442" s="20" t="s">
        <v>95</v>
      </c>
      <c r="C442" s="20" t="s">
        <v>88</v>
      </c>
      <c r="D442" s="20" t="s">
        <v>95</v>
      </c>
      <c r="E442" s="20" t="s">
        <v>89</v>
      </c>
      <c r="F442" s="18" t="s">
        <v>95</v>
      </c>
      <c r="G442" s="20" t="s">
        <v>90</v>
      </c>
      <c r="H442" s="18" t="s">
        <v>95</v>
      </c>
      <c r="I442" s="18" t="s">
        <v>91</v>
      </c>
    </row>
    <row r="443" spans="1:9" x14ac:dyDescent="0.25">
      <c r="A443" s="114">
        <v>0</v>
      </c>
      <c r="B443" s="118">
        <f>SUM(A443*25)</f>
        <v>0</v>
      </c>
      <c r="C443" s="114">
        <v>0</v>
      </c>
      <c r="D443" s="118">
        <f>SUM(C443*100)</f>
        <v>0</v>
      </c>
      <c r="E443" s="114">
        <v>0</v>
      </c>
      <c r="F443" s="118">
        <f>SUM(E443*25)</f>
        <v>0</v>
      </c>
      <c r="G443" s="114">
        <v>0</v>
      </c>
      <c r="H443" s="118">
        <f>SUM(G443*100)</f>
        <v>0</v>
      </c>
      <c r="I443" s="124">
        <f>SUM(B443+D443+F443+H443)</f>
        <v>0</v>
      </c>
    </row>
    <row r="444" spans="1:9" ht="16.5" thickBot="1" x14ac:dyDescent="0.3">
      <c r="A444" s="122"/>
      <c r="B444" s="122"/>
      <c r="C444" s="122"/>
      <c r="D444" s="122"/>
      <c r="E444" s="122"/>
      <c r="F444" s="122"/>
      <c r="G444" s="122"/>
      <c r="H444" s="122"/>
      <c r="I444" s="122"/>
    </row>
    <row r="445" spans="1:9" ht="19.5" thickBot="1" x14ac:dyDescent="0.35">
      <c r="A445" s="1208" t="s">
        <v>140</v>
      </c>
      <c r="B445" s="1209"/>
      <c r="C445" s="1209"/>
      <c r="D445" s="1209"/>
      <c r="E445" s="1209"/>
      <c r="F445" s="1209"/>
      <c r="G445" s="1209"/>
      <c r="H445" s="1209"/>
      <c r="I445" s="1210"/>
    </row>
    <row r="446" spans="1:9" ht="16.5" thickBot="1" x14ac:dyDescent="0.3">
      <c r="A446" s="20" t="s">
        <v>87</v>
      </c>
      <c r="B446" s="20" t="s">
        <v>95</v>
      </c>
      <c r="C446" s="20" t="s">
        <v>88</v>
      </c>
      <c r="D446" s="20" t="s">
        <v>95</v>
      </c>
      <c r="E446" s="20" t="s">
        <v>89</v>
      </c>
      <c r="F446" s="18" t="s">
        <v>95</v>
      </c>
      <c r="G446" s="20" t="s">
        <v>90</v>
      </c>
      <c r="H446" s="18" t="s">
        <v>95</v>
      </c>
      <c r="I446" s="18" t="s">
        <v>91</v>
      </c>
    </row>
    <row r="447" spans="1:9" x14ac:dyDescent="0.25">
      <c r="A447" s="114">
        <v>0</v>
      </c>
      <c r="B447" s="118">
        <f>SUM(A447*25)</f>
        <v>0</v>
      </c>
      <c r="C447" s="114">
        <v>0</v>
      </c>
      <c r="D447" s="118">
        <f>SUM(C447*100)</f>
        <v>0</v>
      </c>
      <c r="E447" s="114">
        <v>0</v>
      </c>
      <c r="F447" s="118">
        <f>SUM(E447*25)</f>
        <v>0</v>
      </c>
      <c r="G447" s="114">
        <v>0</v>
      </c>
      <c r="H447" s="118">
        <f>SUM(G447*100)</f>
        <v>0</v>
      </c>
      <c r="I447" s="124">
        <f>SUM(B447+D447+F447+H447)</f>
        <v>0</v>
      </c>
    </row>
    <row r="448" spans="1:9" ht="16.5" thickBot="1" x14ac:dyDescent="0.3">
      <c r="A448" s="116"/>
      <c r="B448" s="116"/>
      <c r="C448" s="116"/>
      <c r="D448" s="116"/>
      <c r="E448" s="116"/>
      <c r="F448" s="116"/>
      <c r="G448" s="116"/>
      <c r="H448" s="116"/>
      <c r="I448" s="116"/>
    </row>
    <row r="449" spans="1:9" ht="19.5" thickBot="1" x14ac:dyDescent="0.35">
      <c r="A449" s="1208" t="s">
        <v>133</v>
      </c>
      <c r="B449" s="1209"/>
      <c r="C449" s="1209"/>
      <c r="D449" s="1209"/>
      <c r="E449" s="1209"/>
      <c r="F449" s="1209"/>
      <c r="G449" s="1209"/>
      <c r="H449" s="1209"/>
      <c r="I449" s="1210"/>
    </row>
    <row r="450" spans="1:9" ht="16.5" thickBot="1" x14ac:dyDescent="0.3">
      <c r="A450" s="20" t="s">
        <v>87</v>
      </c>
      <c r="B450" s="20" t="s">
        <v>95</v>
      </c>
      <c r="C450" s="20" t="s">
        <v>88</v>
      </c>
      <c r="D450" s="20" t="s">
        <v>95</v>
      </c>
      <c r="E450" s="20" t="s">
        <v>89</v>
      </c>
      <c r="F450" s="18" t="s">
        <v>95</v>
      </c>
      <c r="G450" s="20" t="s">
        <v>90</v>
      </c>
      <c r="H450" s="18" t="s">
        <v>95</v>
      </c>
      <c r="I450" s="18" t="s">
        <v>91</v>
      </c>
    </row>
    <row r="451" spans="1:9" x14ac:dyDescent="0.25">
      <c r="A451" s="114">
        <v>0</v>
      </c>
      <c r="B451" s="118">
        <f>SUM(A451*25)</f>
        <v>0</v>
      </c>
      <c r="C451" s="114">
        <v>0</v>
      </c>
      <c r="D451" s="118">
        <f>SUM(C451*100)</f>
        <v>0</v>
      </c>
      <c r="E451" s="114">
        <v>0</v>
      </c>
      <c r="F451" s="118">
        <f>SUM(E451*25)</f>
        <v>0</v>
      </c>
      <c r="G451" s="114">
        <v>0</v>
      </c>
      <c r="H451" s="118">
        <f>SUM(G451*100)</f>
        <v>0</v>
      </c>
      <c r="I451" s="124">
        <f>SUM(B451+D451+F451+H451)</f>
        <v>0</v>
      </c>
    </row>
    <row r="452" spans="1:9" ht="16.5" thickBot="1" x14ac:dyDescent="0.3">
      <c r="A452" s="116"/>
      <c r="B452" s="116"/>
      <c r="C452" s="116"/>
      <c r="D452" s="116"/>
      <c r="E452" s="116"/>
      <c r="F452" s="116"/>
      <c r="G452" s="116"/>
      <c r="H452" s="116"/>
      <c r="I452" s="116"/>
    </row>
    <row r="453" spans="1:9" ht="19.5" thickBot="1" x14ac:dyDescent="0.35">
      <c r="A453" s="1208" t="s">
        <v>96</v>
      </c>
      <c r="B453" s="1209"/>
      <c r="C453" s="1209"/>
      <c r="D453" s="1209"/>
      <c r="E453" s="1209"/>
      <c r="F453" s="1209"/>
      <c r="G453" s="1209"/>
      <c r="H453" s="1209"/>
      <c r="I453" s="1210"/>
    </row>
    <row r="454" spans="1:9" ht="16.5" thickBot="1" x14ac:dyDescent="0.3">
      <c r="A454" s="20" t="s">
        <v>87</v>
      </c>
      <c r="B454" s="20" t="s">
        <v>95</v>
      </c>
      <c r="C454" s="20" t="s">
        <v>88</v>
      </c>
      <c r="D454" s="20" t="s">
        <v>95</v>
      </c>
      <c r="E454" s="20" t="s">
        <v>89</v>
      </c>
      <c r="F454" s="18" t="s">
        <v>95</v>
      </c>
      <c r="G454" s="20" t="s">
        <v>90</v>
      </c>
      <c r="H454" s="18" t="s">
        <v>95</v>
      </c>
      <c r="I454" s="18" t="s">
        <v>91</v>
      </c>
    </row>
    <row r="455" spans="1:9" x14ac:dyDescent="0.25">
      <c r="A455" s="114">
        <v>0</v>
      </c>
      <c r="B455" s="118">
        <f>SUM(A455*25)</f>
        <v>0</v>
      </c>
      <c r="C455" s="114">
        <v>0</v>
      </c>
      <c r="D455" s="118">
        <f>SUM(C455*100)</f>
        <v>0</v>
      </c>
      <c r="E455" s="114">
        <v>0</v>
      </c>
      <c r="F455" s="118">
        <f>SUM(E455*25)</f>
        <v>0</v>
      </c>
      <c r="G455" s="114">
        <v>0</v>
      </c>
      <c r="H455" s="118">
        <f>SUM(G455*100)</f>
        <v>0</v>
      </c>
      <c r="I455" s="124">
        <f>SUM(B455+D455+F455+H455)</f>
        <v>0</v>
      </c>
    </row>
    <row r="456" spans="1:9" ht="16.5" thickBot="1" x14ac:dyDescent="0.3">
      <c r="A456" s="116"/>
      <c r="B456" s="116"/>
      <c r="C456" s="116"/>
      <c r="D456" s="116"/>
      <c r="E456" s="116"/>
      <c r="F456" s="116"/>
      <c r="G456" s="116"/>
      <c r="H456" s="116"/>
      <c r="I456" s="116"/>
    </row>
    <row r="457" spans="1:9" ht="19.5" thickBot="1" x14ac:dyDescent="0.3">
      <c r="A457" s="1211" t="s">
        <v>97</v>
      </c>
      <c r="B457" s="1212"/>
      <c r="C457" s="1212"/>
      <c r="D457" s="1212"/>
      <c r="E457" s="1212"/>
      <c r="F457" s="1212"/>
      <c r="G457" s="1212"/>
      <c r="H457" s="1212"/>
      <c r="I457" s="1213"/>
    </row>
    <row r="458" spans="1:9" ht="16.5" thickBot="1" x14ac:dyDescent="0.3">
      <c r="A458" s="20" t="s">
        <v>87</v>
      </c>
      <c r="B458" s="20" t="s">
        <v>95</v>
      </c>
      <c r="C458" s="20" t="s">
        <v>88</v>
      </c>
      <c r="D458" s="20" t="s">
        <v>95</v>
      </c>
      <c r="E458" s="20" t="s">
        <v>89</v>
      </c>
      <c r="F458" s="18" t="s">
        <v>95</v>
      </c>
      <c r="G458" s="20" t="s">
        <v>90</v>
      </c>
      <c r="H458" s="18" t="s">
        <v>95</v>
      </c>
      <c r="I458" s="18" t="s">
        <v>91</v>
      </c>
    </row>
    <row r="459" spans="1:9" ht="16.5" thickBot="1" x14ac:dyDescent="0.3">
      <c r="A459" s="120">
        <f>SUM(A443+A447-A455)</f>
        <v>0</v>
      </c>
      <c r="B459" s="379">
        <f>SUM(A459*25)</f>
        <v>0</v>
      </c>
      <c r="C459" s="120">
        <f>SUM(C443+C447-C455)</f>
        <v>0</v>
      </c>
      <c r="D459" s="379">
        <f>SUM(C459*100)</f>
        <v>0</v>
      </c>
      <c r="E459" s="120">
        <f>SUM(E443+E447-E455)</f>
        <v>0</v>
      </c>
      <c r="F459" s="379">
        <f>SUM(E459*25)</f>
        <v>0</v>
      </c>
      <c r="G459" s="120">
        <f>SUM(G443+G447-G455)</f>
        <v>0</v>
      </c>
      <c r="H459" s="379">
        <f>SUM(G459*100)</f>
        <v>0</v>
      </c>
      <c r="I459" s="19">
        <f>SUM(B459+D459+F459+H459)</f>
        <v>0</v>
      </c>
    </row>
    <row r="530" spans="1:9" ht="18.75" x14ac:dyDescent="0.3">
      <c r="A530" s="1032"/>
      <c r="B530" s="1032"/>
      <c r="C530" s="1032"/>
      <c r="D530" s="1032"/>
      <c r="E530" s="1032"/>
      <c r="F530" s="1032"/>
      <c r="G530" s="1032"/>
      <c r="H530" s="1032"/>
      <c r="I530" s="1032"/>
    </row>
    <row r="531" spans="1:9" x14ac:dyDescent="0.25">
      <c r="A531" s="895"/>
      <c r="B531" s="895"/>
      <c r="C531" s="895"/>
      <c r="D531" s="895"/>
      <c r="E531" s="895"/>
      <c r="F531" s="895"/>
      <c r="G531" s="895"/>
      <c r="H531" s="895"/>
      <c r="I531" s="895"/>
    </row>
    <row r="532" spans="1:9" x14ac:dyDescent="0.25">
      <c r="A532" s="424"/>
      <c r="B532" s="896"/>
      <c r="C532" s="893"/>
      <c r="D532" s="893"/>
      <c r="E532" s="893"/>
      <c r="F532" s="893"/>
      <c r="G532" s="893"/>
      <c r="H532" s="869"/>
      <c r="I532" s="424"/>
    </row>
    <row r="533" spans="1:9" x14ac:dyDescent="0.25">
      <c r="A533" s="424"/>
      <c r="B533" s="896"/>
      <c r="C533" s="893"/>
      <c r="D533" s="893"/>
      <c r="E533" s="893"/>
      <c r="F533" s="893"/>
      <c r="G533" s="893"/>
      <c r="H533" s="869"/>
      <c r="I533" s="424"/>
    </row>
    <row r="534" spans="1:9" x14ac:dyDescent="0.25">
      <c r="A534" s="424"/>
      <c r="B534" s="896"/>
      <c r="C534" s="893"/>
      <c r="D534" s="893"/>
      <c r="E534" s="893"/>
      <c r="F534" s="893"/>
      <c r="G534" s="893"/>
      <c r="H534" s="869"/>
      <c r="I534" s="424"/>
    </row>
    <row r="535" spans="1:9" x14ac:dyDescent="0.25">
      <c r="A535" s="424"/>
      <c r="B535" s="896"/>
      <c r="C535" s="893"/>
      <c r="D535" s="893"/>
      <c r="E535" s="893"/>
      <c r="F535" s="893"/>
      <c r="G535" s="893"/>
      <c r="H535" s="869"/>
      <c r="I535" s="424"/>
    </row>
    <row r="536" spans="1:9" x14ac:dyDescent="0.25">
      <c r="A536" s="424"/>
      <c r="B536" s="896"/>
      <c r="C536" s="893"/>
      <c r="D536" s="893"/>
      <c r="E536" s="893"/>
      <c r="F536" s="893"/>
      <c r="G536" s="893"/>
      <c r="H536" s="869"/>
      <c r="I536" s="424"/>
    </row>
    <row r="537" spans="1:9" x14ac:dyDescent="0.25">
      <c r="A537" s="1029"/>
      <c r="B537" s="896"/>
      <c r="C537" s="893"/>
      <c r="D537" s="893"/>
      <c r="E537" s="893"/>
      <c r="F537" s="893"/>
      <c r="G537" s="893"/>
      <c r="H537" s="869"/>
      <c r="I537" s="424"/>
    </row>
    <row r="538" spans="1:9" x14ac:dyDescent="0.25">
      <c r="A538" s="424"/>
      <c r="B538" s="896"/>
      <c r="C538" s="896"/>
      <c r="D538" s="424"/>
      <c r="E538" s="1034"/>
      <c r="F538" s="1034"/>
      <c r="G538" s="1030"/>
      <c r="H538" s="869"/>
      <c r="I538" s="424"/>
    </row>
    <row r="539" spans="1:9" ht="18.75" x14ac:dyDescent="0.3">
      <c r="A539" s="1032"/>
      <c r="B539" s="1032"/>
      <c r="C539" s="1032"/>
      <c r="D539" s="1032"/>
      <c r="E539" s="1032"/>
      <c r="F539" s="1032"/>
      <c r="G539" s="1032"/>
      <c r="H539" s="1032"/>
      <c r="I539" s="1032"/>
    </row>
    <row r="540" spans="1:9" x14ac:dyDescent="0.25">
      <c r="A540" s="1031"/>
      <c r="B540" s="1031"/>
      <c r="C540" s="1031"/>
      <c r="D540" s="1031"/>
      <c r="E540" s="896"/>
      <c r="F540" s="896"/>
      <c r="G540" s="896"/>
      <c r="H540" s="896"/>
      <c r="I540" s="896"/>
    </row>
    <row r="541" spans="1:9" x14ac:dyDescent="0.25">
      <c r="A541" s="1029"/>
      <c r="B541" s="896"/>
      <c r="C541" s="893"/>
      <c r="D541" s="424"/>
      <c r="E541" s="424"/>
      <c r="F541" s="424"/>
      <c r="G541" s="424"/>
      <c r="H541" s="424"/>
      <c r="I541" s="424"/>
    </row>
    <row r="542" spans="1:9" x14ac:dyDescent="0.25">
      <c r="A542" s="896"/>
      <c r="B542" s="896"/>
      <c r="C542" s="893"/>
      <c r="D542" s="424"/>
      <c r="E542" s="424"/>
      <c r="F542" s="424"/>
      <c r="G542" s="424"/>
      <c r="H542" s="424"/>
      <c r="I542" s="424"/>
    </row>
    <row r="543" spans="1:9" x14ac:dyDescent="0.25">
      <c r="A543" s="424"/>
      <c r="B543" s="896"/>
      <c r="C543" s="893"/>
      <c r="D543" s="424"/>
      <c r="E543" s="424"/>
      <c r="F543" s="424"/>
      <c r="G543" s="424"/>
      <c r="H543" s="424"/>
      <c r="I543" s="424"/>
    </row>
    <row r="544" spans="1:9" x14ac:dyDescent="0.25">
      <c r="A544" s="424"/>
      <c r="B544" s="896"/>
      <c r="C544" s="893"/>
      <c r="D544" s="424"/>
      <c r="E544" s="424"/>
      <c r="F544" s="424"/>
      <c r="G544" s="424"/>
      <c r="H544" s="424"/>
      <c r="I544" s="424"/>
    </row>
    <row r="545" spans="1:9" x14ac:dyDescent="0.25">
      <c r="A545" s="424"/>
      <c r="B545" s="896"/>
      <c r="C545" s="893"/>
      <c r="D545" s="424"/>
      <c r="E545" s="424"/>
      <c r="F545" s="424"/>
      <c r="G545" s="424"/>
      <c r="H545" s="424"/>
      <c r="I545" s="424"/>
    </row>
    <row r="546" spans="1:9" x14ac:dyDescent="0.25">
      <c r="A546" s="424"/>
      <c r="B546" s="1031"/>
      <c r="C546" s="894"/>
      <c r="D546" s="424"/>
      <c r="E546" s="424"/>
      <c r="F546" s="424"/>
      <c r="G546" s="1034"/>
      <c r="H546" s="1035"/>
      <c r="I546" s="1030"/>
    </row>
    <row r="547" spans="1:9" ht="18.75" x14ac:dyDescent="0.3">
      <c r="A547" s="1032"/>
      <c r="B547" s="1032"/>
      <c r="C547" s="1032"/>
      <c r="D547" s="1032"/>
      <c r="E547" s="1032"/>
      <c r="F547" s="1032"/>
      <c r="G547" s="1032"/>
      <c r="H547" s="1032"/>
      <c r="I547" s="1032"/>
    </row>
    <row r="548" spans="1:9" x14ac:dyDescent="0.25">
      <c r="A548" s="895"/>
      <c r="B548" s="895"/>
      <c r="C548" s="895"/>
      <c r="D548" s="895"/>
      <c r="E548" s="895"/>
      <c r="F548" s="1031"/>
      <c r="G548" s="895"/>
      <c r="H548" s="1031"/>
      <c r="I548" s="1031"/>
    </row>
    <row r="549" spans="1:9" x14ac:dyDescent="0.25">
      <c r="A549" s="896"/>
      <c r="B549" s="893"/>
      <c r="C549" s="896"/>
      <c r="D549" s="893"/>
      <c r="E549" s="896"/>
      <c r="F549" s="893"/>
      <c r="G549" s="896"/>
      <c r="H549" s="893"/>
      <c r="I549" s="894"/>
    </row>
    <row r="550" spans="1:9" x14ac:dyDescent="0.25">
      <c r="A550" s="896"/>
      <c r="B550" s="896"/>
      <c r="C550" s="896"/>
      <c r="D550" s="896"/>
      <c r="E550" s="896"/>
      <c r="F550" s="896"/>
      <c r="G550" s="896"/>
      <c r="H550" s="896"/>
      <c r="I550" s="896"/>
    </row>
    <row r="551" spans="1:9" ht="18.75" x14ac:dyDescent="0.3">
      <c r="A551" s="1032"/>
      <c r="B551" s="1032"/>
      <c r="C551" s="1032"/>
      <c r="D551" s="1032"/>
      <c r="E551" s="1032"/>
      <c r="F551" s="1032"/>
      <c r="G551" s="1032"/>
      <c r="H551" s="1032"/>
      <c r="I551" s="1032"/>
    </row>
    <row r="552" spans="1:9" x14ac:dyDescent="0.25">
      <c r="A552" s="895"/>
      <c r="B552" s="895"/>
      <c r="C552" s="895"/>
      <c r="D552" s="895"/>
      <c r="E552" s="895"/>
      <c r="F552" s="1031"/>
      <c r="G552" s="895"/>
      <c r="H552" s="1031"/>
      <c r="I552" s="1031"/>
    </row>
    <row r="553" spans="1:9" x14ac:dyDescent="0.25">
      <c r="A553" s="896"/>
      <c r="B553" s="893"/>
      <c r="C553" s="896"/>
      <c r="D553" s="893"/>
      <c r="E553" s="896"/>
      <c r="F553" s="893"/>
      <c r="G553" s="896"/>
      <c r="H553" s="893"/>
      <c r="I553" s="894"/>
    </row>
    <row r="554" spans="1:9" x14ac:dyDescent="0.25">
      <c r="A554" s="896"/>
      <c r="B554" s="896"/>
      <c r="C554" s="896"/>
      <c r="D554" s="896"/>
      <c r="E554" s="896"/>
      <c r="F554" s="896"/>
      <c r="G554" s="896"/>
      <c r="H554" s="896"/>
      <c r="I554" s="896"/>
    </row>
    <row r="555" spans="1:9" ht="18.75" x14ac:dyDescent="0.3">
      <c r="A555" s="1032"/>
      <c r="B555" s="1032"/>
      <c r="C555" s="1032"/>
      <c r="D555" s="1032"/>
      <c r="E555" s="1032"/>
      <c r="F555" s="1032"/>
      <c r="G555" s="1032"/>
      <c r="H555" s="1032"/>
      <c r="I555" s="1032"/>
    </row>
    <row r="556" spans="1:9" x14ac:dyDescent="0.25">
      <c r="A556" s="895"/>
      <c r="B556" s="895"/>
      <c r="C556" s="895"/>
      <c r="D556" s="895"/>
      <c r="E556" s="895"/>
      <c r="F556" s="1031"/>
      <c r="G556" s="895"/>
      <c r="H556" s="1031"/>
      <c r="I556" s="1031"/>
    </row>
    <row r="557" spans="1:9" x14ac:dyDescent="0.25">
      <c r="A557" s="896"/>
      <c r="B557" s="893"/>
      <c r="C557" s="896"/>
      <c r="D557" s="893"/>
      <c r="E557" s="896"/>
      <c r="F557" s="893"/>
      <c r="G557" s="896"/>
      <c r="H557" s="893"/>
      <c r="I557" s="894"/>
    </row>
    <row r="558" spans="1:9" x14ac:dyDescent="0.25">
      <c r="A558" s="896"/>
      <c r="B558" s="896"/>
      <c r="C558" s="896"/>
      <c r="D558" s="896"/>
      <c r="E558" s="896"/>
      <c r="F558" s="896"/>
      <c r="G558" s="896"/>
      <c r="H558" s="896"/>
      <c r="I558" s="896"/>
    </row>
    <row r="559" spans="1:9" ht="18.75" x14ac:dyDescent="0.25">
      <c r="A559" s="1033"/>
      <c r="B559" s="1033"/>
      <c r="C559" s="1033"/>
      <c r="D559" s="1033"/>
      <c r="E559" s="1033"/>
      <c r="F559" s="1033"/>
      <c r="G559" s="1033"/>
      <c r="H559" s="1033"/>
      <c r="I559" s="1033"/>
    </row>
    <row r="560" spans="1:9" x14ac:dyDescent="0.25">
      <c r="A560" s="895"/>
      <c r="B560" s="895"/>
      <c r="C560" s="895"/>
      <c r="D560" s="895"/>
      <c r="E560" s="895"/>
      <c r="F560" s="1031"/>
      <c r="G560" s="895"/>
      <c r="H560" s="1031"/>
      <c r="I560" s="1031"/>
    </row>
    <row r="561" spans="1:9" x14ac:dyDescent="0.25">
      <c r="A561" s="896"/>
      <c r="B561" s="893"/>
      <c r="C561" s="896"/>
      <c r="D561" s="893"/>
      <c r="E561" s="896"/>
      <c r="F561" s="893"/>
      <c r="G561" s="896"/>
      <c r="H561" s="893"/>
      <c r="I561" s="894"/>
    </row>
  </sheetData>
  <mergeCells count="110">
    <mergeCell ref="A75:I75"/>
    <mergeCell ref="A26:I26"/>
    <mergeCell ref="A64:I64"/>
    <mergeCell ref="A217:I217"/>
    <mergeCell ref="A293:I293"/>
    <mergeCell ref="A335:I335"/>
    <mergeCell ref="A373:I373"/>
    <mergeCell ref="A411:I411"/>
    <mergeCell ref="A449:I449"/>
    <mergeCell ref="A155:I155"/>
    <mergeCell ref="E163:F163"/>
    <mergeCell ref="A77:I77"/>
    <mergeCell ref="A86:I86"/>
    <mergeCell ref="E85:F85"/>
    <mergeCell ref="A95:I95"/>
    <mergeCell ref="A107:I107"/>
    <mergeCell ref="A111:I111"/>
    <mergeCell ref="G94:H94"/>
    <mergeCell ref="A145:I145"/>
    <mergeCell ref="A149:I149"/>
    <mergeCell ref="A117:I117"/>
    <mergeCell ref="E125:F125"/>
    <mergeCell ref="A126:I126"/>
    <mergeCell ref="G132:H132"/>
    <mergeCell ref="A133:I133"/>
    <mergeCell ref="A137:I137"/>
    <mergeCell ref="A141:I141"/>
    <mergeCell ref="A99:I99"/>
    <mergeCell ref="A103:I103"/>
    <mergeCell ref="A230:I230"/>
    <mergeCell ref="E238:F238"/>
    <mergeCell ref="A239:I239"/>
    <mergeCell ref="G246:H246"/>
    <mergeCell ref="A247:I247"/>
    <mergeCell ref="A164:I164"/>
    <mergeCell ref="G171:H171"/>
    <mergeCell ref="A172:I172"/>
    <mergeCell ref="A221:I221"/>
    <mergeCell ref="A225:I225"/>
    <mergeCell ref="A213:I213"/>
    <mergeCell ref="A194:I194"/>
    <mergeCell ref="E200:F200"/>
    <mergeCell ref="A201:I201"/>
    <mergeCell ref="G208:H208"/>
    <mergeCell ref="A209:I209"/>
    <mergeCell ref="A184:I184"/>
    <mergeCell ref="A188:I188"/>
    <mergeCell ref="A176:I176"/>
    <mergeCell ref="A180:I180"/>
    <mergeCell ref="G326:H326"/>
    <mergeCell ref="A277:I277"/>
    <mergeCell ref="G284:H284"/>
    <mergeCell ref="A285:I285"/>
    <mergeCell ref="A289:I289"/>
    <mergeCell ref="A301:I301"/>
    <mergeCell ref="A297:I297"/>
    <mergeCell ref="A251:I251"/>
    <mergeCell ref="A259:I259"/>
    <mergeCell ref="A263:I263"/>
    <mergeCell ref="A268:I268"/>
    <mergeCell ref="E276:F276"/>
    <mergeCell ref="A255:I255"/>
    <mergeCell ref="A1:I1"/>
    <mergeCell ref="E9:F9"/>
    <mergeCell ref="A424:I424"/>
    <mergeCell ref="E432:F432"/>
    <mergeCell ref="A433:I433"/>
    <mergeCell ref="G440:H440"/>
    <mergeCell ref="A441:I441"/>
    <mergeCell ref="A34:I34"/>
    <mergeCell ref="A39:I39"/>
    <mergeCell ref="E47:F47"/>
    <mergeCell ref="A48:I48"/>
    <mergeCell ref="G55:H55"/>
    <mergeCell ref="A10:I10"/>
    <mergeCell ref="G17:H17"/>
    <mergeCell ref="A18:I18"/>
    <mergeCell ref="A22:I22"/>
    <mergeCell ref="A30:I30"/>
    <mergeCell ref="G402:H402"/>
    <mergeCell ref="A403:I403"/>
    <mergeCell ref="A407:I407"/>
    <mergeCell ref="A415:I415"/>
    <mergeCell ref="A419:I419"/>
    <mergeCell ref="A377:I377"/>
    <mergeCell ref="A381:I381"/>
    <mergeCell ref="A56:I56"/>
    <mergeCell ref="A60:I60"/>
    <mergeCell ref="A68:I68"/>
    <mergeCell ref="A72:I72"/>
    <mergeCell ref="A445:I445"/>
    <mergeCell ref="A453:I453"/>
    <mergeCell ref="A457:I457"/>
    <mergeCell ref="A386:I386"/>
    <mergeCell ref="E394:F394"/>
    <mergeCell ref="A395:I395"/>
    <mergeCell ref="E356:F356"/>
    <mergeCell ref="A357:I357"/>
    <mergeCell ref="G364:H364"/>
    <mergeCell ref="A365:I365"/>
    <mergeCell ref="A369:I369"/>
    <mergeCell ref="A327:I327"/>
    <mergeCell ref="A331:I331"/>
    <mergeCell ref="A339:I339"/>
    <mergeCell ref="A343:I343"/>
    <mergeCell ref="A348:I348"/>
    <mergeCell ref="A305:I305"/>
    <mergeCell ref="A310:I310"/>
    <mergeCell ref="E318:F318"/>
    <mergeCell ref="A319:I319"/>
  </mergeCells>
  <pageMargins left="0.7" right="0.7" top="0.75" bottom="0.75" header="0.3" footer="0.3"/>
  <pageSetup orientation="portrait" r:id="rId1"/>
  <ignoredErrors>
    <ignoredError sqref="F459 D459 B151 D151 F151 B45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6198-8825-40D5-AC66-A6F9400135DE}">
  <dimension ref="A1:E6"/>
  <sheetViews>
    <sheetView workbookViewId="0">
      <selection activeCell="C5" sqref="C5"/>
    </sheetView>
  </sheetViews>
  <sheetFormatPr defaultRowHeight="15.75" x14ac:dyDescent="0.25"/>
  <cols>
    <col min="1" max="1" width="15.25" customWidth="1"/>
    <col min="2" max="2" width="21.875" customWidth="1"/>
    <col min="3" max="3" width="26.625" customWidth="1"/>
    <col min="4" max="4" width="21.875" customWidth="1"/>
    <col min="5" max="5" width="18" customWidth="1"/>
  </cols>
  <sheetData>
    <row r="1" spans="1:5" ht="16.5" thickBot="1" x14ac:dyDescent="0.3">
      <c r="A1" s="1225" t="s">
        <v>145</v>
      </c>
      <c r="B1" s="1225"/>
      <c r="C1" s="1225"/>
      <c r="D1" s="1225"/>
      <c r="E1" s="1225"/>
    </row>
    <row r="2" spans="1:5" x14ac:dyDescent="0.25">
      <c r="A2" s="848" t="s">
        <v>3</v>
      </c>
      <c r="B2" s="848" t="s">
        <v>146</v>
      </c>
      <c r="C2" s="848" t="s">
        <v>147</v>
      </c>
      <c r="D2" s="848" t="s">
        <v>137</v>
      </c>
      <c r="E2" s="699" t="s">
        <v>378</v>
      </c>
    </row>
    <row r="3" spans="1:5" x14ac:dyDescent="0.25">
      <c r="A3" s="49" t="s">
        <v>62</v>
      </c>
      <c r="B3" s="49" t="s">
        <v>756</v>
      </c>
      <c r="C3" s="49" t="s">
        <v>74</v>
      </c>
      <c r="D3" s="49" t="s">
        <v>74</v>
      </c>
      <c r="E3" s="265"/>
    </row>
    <row r="4" spans="1:5" ht="43.5" customHeight="1" x14ac:dyDescent="0.25">
      <c r="A4" s="49" t="s">
        <v>76</v>
      </c>
      <c r="B4" s="396" t="s">
        <v>757</v>
      </c>
      <c r="C4" s="436" t="s">
        <v>774</v>
      </c>
      <c r="D4" s="436">
        <v>2551</v>
      </c>
      <c r="E4" s="265"/>
    </row>
    <row r="5" spans="1:5" ht="44.25" customHeight="1" x14ac:dyDescent="0.25">
      <c r="A5" s="49" t="s">
        <v>67</v>
      </c>
      <c r="B5" s="49" t="s">
        <v>758</v>
      </c>
      <c r="C5" s="436">
        <v>2463</v>
      </c>
      <c r="D5" s="436">
        <v>2463</v>
      </c>
      <c r="E5" s="265"/>
    </row>
    <row r="6" spans="1:5" ht="16.5" thickBot="1" x14ac:dyDescent="0.3">
      <c r="A6" s="111"/>
      <c r="B6" s="111"/>
      <c r="C6" s="111"/>
      <c r="D6" s="111"/>
      <c r="E6" s="84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EB1E-837C-4C4C-8E66-21ACC8FAB0FC}">
  <dimension ref="A1:AG162"/>
  <sheetViews>
    <sheetView workbookViewId="0">
      <pane ySplit="1" topLeftCell="A2" activePane="bottomLeft" state="frozen"/>
      <selection activeCell="E1" sqref="E1"/>
      <selection pane="bottomLeft" activeCell="D26" sqref="D26"/>
    </sheetView>
  </sheetViews>
  <sheetFormatPr defaultRowHeight="15.75" x14ac:dyDescent="0.25"/>
  <cols>
    <col min="1" max="1" width="37.875" customWidth="1"/>
    <col min="2" max="7" width="11" customWidth="1"/>
    <col min="8" max="31" width="11" style="256" customWidth="1"/>
    <col min="32" max="32" width="13.75" style="256" customWidth="1"/>
    <col min="33" max="33" width="16.25" style="256" customWidth="1"/>
  </cols>
  <sheetData>
    <row r="1" spans="1:33" s="892" customFormat="1" ht="46.5" customHeight="1" thickBot="1" x14ac:dyDescent="0.3">
      <c r="A1" s="891" t="s">
        <v>369</v>
      </c>
      <c r="B1" s="891" t="s">
        <v>736</v>
      </c>
      <c r="C1" s="915" t="s">
        <v>310</v>
      </c>
      <c r="D1" s="916" t="s">
        <v>432</v>
      </c>
      <c r="E1" s="915" t="s">
        <v>310</v>
      </c>
      <c r="F1" s="916" t="s">
        <v>433</v>
      </c>
      <c r="G1" s="915" t="s">
        <v>559</v>
      </c>
      <c r="H1" s="917" t="s">
        <v>737</v>
      </c>
      <c r="I1" s="915" t="s">
        <v>559</v>
      </c>
      <c r="J1" s="917" t="s">
        <v>738</v>
      </c>
      <c r="K1" s="915" t="s">
        <v>559</v>
      </c>
      <c r="L1" s="917" t="s">
        <v>739</v>
      </c>
      <c r="M1" s="915" t="s">
        <v>559</v>
      </c>
      <c r="N1" s="917" t="s">
        <v>740</v>
      </c>
      <c r="O1" s="915" t="s">
        <v>559</v>
      </c>
      <c r="P1" s="917" t="s">
        <v>638</v>
      </c>
      <c r="Q1" s="915" t="s">
        <v>559</v>
      </c>
      <c r="R1" s="917" t="s">
        <v>616</v>
      </c>
      <c r="S1" s="915" t="s">
        <v>559</v>
      </c>
      <c r="T1" s="917" t="s">
        <v>618</v>
      </c>
      <c r="U1" s="915" t="s">
        <v>559</v>
      </c>
      <c r="V1" s="917" t="s">
        <v>741</v>
      </c>
      <c r="W1" s="915" t="s">
        <v>559</v>
      </c>
      <c r="X1" s="917" t="s">
        <v>742</v>
      </c>
      <c r="Y1" s="915" t="s">
        <v>559</v>
      </c>
      <c r="Z1" s="917" t="s">
        <v>743</v>
      </c>
      <c r="AA1" s="915" t="s">
        <v>559</v>
      </c>
      <c r="AB1" s="917" t="s">
        <v>744</v>
      </c>
      <c r="AC1" s="915" t="s">
        <v>559</v>
      </c>
      <c r="AD1" s="917" t="s">
        <v>745</v>
      </c>
      <c r="AE1" s="915" t="s">
        <v>559</v>
      </c>
      <c r="AF1" s="917" t="s">
        <v>434</v>
      </c>
      <c r="AG1" s="891" t="s">
        <v>435</v>
      </c>
    </row>
    <row r="2" spans="1:33" x14ac:dyDescent="0.25">
      <c r="A2" s="408" t="s">
        <v>151</v>
      </c>
      <c r="B2" s="412"/>
      <c r="C2" s="408"/>
      <c r="D2" s="412"/>
      <c r="E2" s="408"/>
      <c r="F2" s="408"/>
      <c r="G2" s="408"/>
      <c r="H2" s="412"/>
      <c r="I2" s="408"/>
      <c r="J2" s="412"/>
      <c r="K2" s="408"/>
      <c r="L2" s="412"/>
      <c r="M2" s="408"/>
      <c r="N2" s="412"/>
      <c r="O2" s="408"/>
      <c r="P2" s="412"/>
      <c r="Q2" s="408"/>
      <c r="R2" s="412"/>
      <c r="S2" s="408"/>
      <c r="T2" s="412"/>
      <c r="U2" s="408"/>
      <c r="V2" s="412"/>
      <c r="W2" s="408"/>
      <c r="X2" s="412"/>
      <c r="Y2" s="408"/>
      <c r="Z2" s="412"/>
      <c r="AA2" s="408"/>
      <c r="AB2" s="412"/>
      <c r="AC2" s="408"/>
      <c r="AD2" s="412"/>
      <c r="AE2" s="408"/>
      <c r="AF2" s="42">
        <f>SUM(B2:AD2)</f>
        <v>0</v>
      </c>
      <c r="AG2" s="42">
        <f t="shared" ref="AG2:AG70" si="0">SUM(H2:AD2)</f>
        <v>0</v>
      </c>
    </row>
    <row r="3" spans="1:33" x14ac:dyDescent="0.25">
      <c r="A3" s="112" t="s">
        <v>576</v>
      </c>
      <c r="B3" s="119"/>
      <c r="C3" s="112"/>
      <c r="D3" s="119"/>
      <c r="E3" s="112"/>
      <c r="F3" s="112"/>
      <c r="G3" s="112"/>
      <c r="H3" s="119"/>
      <c r="I3" s="112"/>
      <c r="J3" s="119"/>
      <c r="K3" s="112"/>
      <c r="L3" s="119"/>
      <c r="M3" s="112"/>
      <c r="N3" s="119"/>
      <c r="O3" s="112"/>
      <c r="P3" s="119"/>
      <c r="Q3" s="112"/>
      <c r="R3" s="119"/>
      <c r="S3" s="112"/>
      <c r="T3" s="119"/>
      <c r="U3" s="112"/>
      <c r="V3" s="119"/>
      <c r="W3" s="112"/>
      <c r="X3" s="119"/>
      <c r="Y3" s="112"/>
      <c r="Z3" s="119"/>
      <c r="AA3" s="112"/>
      <c r="AB3" s="119"/>
      <c r="AC3" s="112"/>
      <c r="AD3" s="119"/>
      <c r="AE3" s="112"/>
      <c r="AF3" s="42">
        <f t="shared" ref="AF3" si="1">SUM(B3:AD3)</f>
        <v>0</v>
      </c>
      <c r="AG3" s="42">
        <f t="shared" si="0"/>
        <v>0</v>
      </c>
    </row>
    <row r="4" spans="1:33" x14ac:dyDescent="0.25">
      <c r="A4" s="112" t="s">
        <v>381</v>
      </c>
      <c r="B4" s="119"/>
      <c r="C4" s="112"/>
      <c r="D4" s="119"/>
      <c r="E4" s="112"/>
      <c r="F4" s="112"/>
      <c r="G4" s="112"/>
      <c r="H4" s="119"/>
      <c r="I4" s="112"/>
      <c r="J4" s="119"/>
      <c r="K4" s="112"/>
      <c r="L4" s="119"/>
      <c r="M4" s="112"/>
      <c r="N4" s="119"/>
      <c r="O4" s="112"/>
      <c r="P4" s="119"/>
      <c r="Q4" s="112"/>
      <c r="R4" s="119"/>
      <c r="S4" s="112"/>
      <c r="T4" s="119"/>
      <c r="U4" s="112"/>
      <c r="V4" s="119"/>
      <c r="W4" s="112"/>
      <c r="X4" s="119"/>
      <c r="Y4" s="112"/>
      <c r="Z4" s="119"/>
      <c r="AA4" s="112"/>
      <c r="AB4" s="119"/>
      <c r="AC4" s="112"/>
      <c r="AD4" s="119"/>
      <c r="AE4" s="112"/>
      <c r="AF4" s="42">
        <f>SUM(B4:AD4)</f>
        <v>0</v>
      </c>
      <c r="AG4" s="42">
        <f t="shared" si="0"/>
        <v>0</v>
      </c>
    </row>
    <row r="5" spans="1:33" x14ac:dyDescent="0.25">
      <c r="A5" s="49" t="s">
        <v>152</v>
      </c>
      <c r="B5" s="42"/>
      <c r="C5" s="49"/>
      <c r="D5" s="42"/>
      <c r="E5" s="49"/>
      <c r="F5" s="49"/>
      <c r="G5" s="49"/>
      <c r="H5" s="42"/>
      <c r="I5" s="49"/>
      <c r="J5" s="42"/>
      <c r="K5" s="49"/>
      <c r="L5" s="42"/>
      <c r="M5" s="49"/>
      <c r="N5" s="42"/>
      <c r="O5" s="49"/>
      <c r="P5" s="42"/>
      <c r="Q5" s="49"/>
      <c r="R5" s="42"/>
      <c r="S5" s="49"/>
      <c r="T5" s="42"/>
      <c r="U5" s="49"/>
      <c r="V5" s="42"/>
      <c r="W5" s="49"/>
      <c r="X5" s="42"/>
      <c r="Y5" s="49"/>
      <c r="Z5" s="42"/>
      <c r="AA5" s="49"/>
      <c r="AB5" s="42"/>
      <c r="AC5" s="49"/>
      <c r="AD5" s="42"/>
      <c r="AE5" s="49"/>
      <c r="AF5" s="42">
        <f t="shared" ref="AF5:AF72" si="2">SUM(B5:AD5)</f>
        <v>0</v>
      </c>
      <c r="AG5" s="42">
        <f t="shared" si="0"/>
        <v>0</v>
      </c>
    </row>
    <row r="6" spans="1:33" x14ac:dyDescent="0.25">
      <c r="A6" s="49" t="s">
        <v>549</v>
      </c>
      <c r="B6" s="42"/>
      <c r="C6" s="49"/>
      <c r="D6" s="42"/>
      <c r="E6" s="49"/>
      <c r="F6" s="49"/>
      <c r="G6" s="49"/>
      <c r="H6" s="42"/>
      <c r="I6" s="49"/>
      <c r="J6" s="42"/>
      <c r="K6" s="49"/>
      <c r="L6" s="42"/>
      <c r="M6" s="49"/>
      <c r="N6" s="42"/>
      <c r="O6" s="49"/>
      <c r="P6" s="42"/>
      <c r="Q6" s="49"/>
      <c r="R6" s="42"/>
      <c r="S6" s="49"/>
      <c r="T6" s="42"/>
      <c r="U6" s="49"/>
      <c r="V6" s="42"/>
      <c r="W6" s="49"/>
      <c r="X6" s="42"/>
      <c r="Y6" s="49"/>
      <c r="Z6" s="42"/>
      <c r="AA6" s="49"/>
      <c r="AB6" s="42"/>
      <c r="AC6" s="49"/>
      <c r="AD6" s="42"/>
      <c r="AE6" s="49"/>
      <c r="AF6" s="42">
        <f t="shared" si="2"/>
        <v>0</v>
      </c>
      <c r="AG6" s="42">
        <f t="shared" si="0"/>
        <v>0</v>
      </c>
    </row>
    <row r="7" spans="1:33" x14ac:dyDescent="0.25">
      <c r="A7" s="49" t="s">
        <v>153</v>
      </c>
      <c r="B7" s="42"/>
      <c r="C7" s="49"/>
      <c r="D7" s="42"/>
      <c r="E7" s="49"/>
      <c r="F7" s="49"/>
      <c r="G7" s="49"/>
      <c r="H7" s="42"/>
      <c r="I7" s="49"/>
      <c r="J7" s="42"/>
      <c r="K7" s="49"/>
      <c r="L7" s="42"/>
      <c r="M7" s="49"/>
      <c r="N7" s="42"/>
      <c r="O7" s="49"/>
      <c r="P7" s="42"/>
      <c r="Q7" s="49"/>
      <c r="R7" s="42"/>
      <c r="S7" s="49"/>
      <c r="T7" s="42"/>
      <c r="U7" s="49"/>
      <c r="V7" s="42"/>
      <c r="W7" s="49"/>
      <c r="X7" s="42"/>
      <c r="Y7" s="49"/>
      <c r="Z7" s="42"/>
      <c r="AA7" s="49"/>
      <c r="AB7" s="42"/>
      <c r="AC7" s="49"/>
      <c r="AD7" s="42"/>
      <c r="AE7" s="49"/>
      <c r="AF7" s="42">
        <f t="shared" si="2"/>
        <v>0</v>
      </c>
      <c r="AG7" s="42">
        <f t="shared" si="0"/>
        <v>0</v>
      </c>
    </row>
    <row r="8" spans="1:33" x14ac:dyDescent="0.25">
      <c r="A8" s="49" t="s">
        <v>154</v>
      </c>
      <c r="B8" s="42"/>
      <c r="C8" s="49"/>
      <c r="D8" s="42"/>
      <c r="E8" s="49"/>
      <c r="F8" s="49"/>
      <c r="G8" s="49"/>
      <c r="H8" s="42"/>
      <c r="I8" s="49"/>
      <c r="J8" s="42"/>
      <c r="K8" s="49"/>
      <c r="L8" s="42"/>
      <c r="M8" s="49"/>
      <c r="N8" s="42"/>
      <c r="O8" s="49"/>
      <c r="P8" s="42"/>
      <c r="Q8" s="49"/>
      <c r="R8" s="42"/>
      <c r="S8" s="49"/>
      <c r="T8" s="42"/>
      <c r="U8" s="49"/>
      <c r="V8" s="42"/>
      <c r="W8" s="49"/>
      <c r="X8" s="42"/>
      <c r="Y8" s="49"/>
      <c r="Z8" s="42"/>
      <c r="AA8" s="49"/>
      <c r="AB8" s="42"/>
      <c r="AC8" s="49"/>
      <c r="AD8" s="42"/>
      <c r="AE8" s="49"/>
      <c r="AF8" s="42">
        <f t="shared" si="2"/>
        <v>0</v>
      </c>
      <c r="AG8" s="42">
        <f t="shared" si="0"/>
        <v>0</v>
      </c>
    </row>
    <row r="9" spans="1:33" x14ac:dyDescent="0.25">
      <c r="A9" s="49" t="s">
        <v>155</v>
      </c>
      <c r="B9" s="42"/>
      <c r="C9" s="49"/>
      <c r="D9" s="42"/>
      <c r="E9" s="49"/>
      <c r="F9" s="49"/>
      <c r="G9" s="49"/>
      <c r="H9" s="42"/>
      <c r="I9" s="49"/>
      <c r="J9" s="42"/>
      <c r="K9" s="49"/>
      <c r="L9" s="42"/>
      <c r="M9" s="49"/>
      <c r="N9" s="42"/>
      <c r="O9" s="49"/>
      <c r="P9" s="42"/>
      <c r="Q9" s="49"/>
      <c r="R9" s="42"/>
      <c r="S9" s="49"/>
      <c r="T9" s="42"/>
      <c r="U9" s="49"/>
      <c r="V9" s="42"/>
      <c r="W9" s="49"/>
      <c r="X9" s="42"/>
      <c r="Y9" s="49"/>
      <c r="Z9" s="42"/>
      <c r="AA9" s="49"/>
      <c r="AB9" s="42"/>
      <c r="AC9" s="49"/>
      <c r="AD9" s="42"/>
      <c r="AE9" s="49"/>
      <c r="AF9" s="42">
        <f t="shared" si="2"/>
        <v>0</v>
      </c>
      <c r="AG9" s="42">
        <f t="shared" si="0"/>
        <v>0</v>
      </c>
    </row>
    <row r="10" spans="1:33" x14ac:dyDescent="0.25">
      <c r="A10" s="49" t="s">
        <v>158</v>
      </c>
      <c r="B10" s="42"/>
      <c r="C10" s="49"/>
      <c r="D10" s="42"/>
      <c r="E10" s="49"/>
      <c r="F10" s="42"/>
      <c r="G10" s="49"/>
      <c r="H10" s="42"/>
      <c r="I10" s="49"/>
      <c r="J10" s="42"/>
      <c r="K10" s="49"/>
      <c r="L10" s="42"/>
      <c r="M10" s="49"/>
      <c r="N10" s="42"/>
      <c r="O10" s="49"/>
      <c r="P10" s="42"/>
      <c r="Q10" s="49"/>
      <c r="R10" s="42"/>
      <c r="S10" s="49"/>
      <c r="T10" s="42"/>
      <c r="U10" s="49"/>
      <c r="V10" s="42"/>
      <c r="W10" s="49"/>
      <c r="X10" s="42"/>
      <c r="Y10" s="49"/>
      <c r="Z10" s="42"/>
      <c r="AA10" s="49"/>
      <c r="AB10" s="42"/>
      <c r="AC10" s="49"/>
      <c r="AD10" s="42"/>
      <c r="AE10" s="49"/>
      <c r="AF10" s="42">
        <f t="shared" si="2"/>
        <v>0</v>
      </c>
      <c r="AG10" s="42">
        <f t="shared" si="0"/>
        <v>0</v>
      </c>
    </row>
    <row r="11" spans="1:33" x14ac:dyDescent="0.25">
      <c r="A11" s="409" t="s">
        <v>161</v>
      </c>
      <c r="B11" s="918"/>
      <c r="C11" s="49"/>
      <c r="D11" s="918"/>
      <c r="E11" s="49"/>
      <c r="F11" s="918"/>
      <c r="G11" s="49"/>
      <c r="H11" s="42"/>
      <c r="I11" s="49"/>
      <c r="J11" s="42"/>
      <c r="K11" s="49"/>
      <c r="L11" s="42"/>
      <c r="M11" s="49"/>
      <c r="N11" s="42"/>
      <c r="O11" s="49"/>
      <c r="P11" s="42"/>
      <c r="Q11" s="49"/>
      <c r="R11" s="42"/>
      <c r="S11" s="49"/>
      <c r="T11" s="42"/>
      <c r="U11" s="49"/>
      <c r="V11" s="42"/>
      <c r="W11" s="49"/>
      <c r="X11" s="42"/>
      <c r="Y11" s="49"/>
      <c r="Z11" s="42"/>
      <c r="AA11" s="49"/>
      <c r="AB11" s="42"/>
      <c r="AC11" s="49"/>
      <c r="AD11" s="42"/>
      <c r="AE11" s="49"/>
      <c r="AF11" s="42">
        <f t="shared" si="2"/>
        <v>0</v>
      </c>
      <c r="AG11" s="42">
        <f t="shared" si="0"/>
        <v>0</v>
      </c>
    </row>
    <row r="12" spans="1:33" x14ac:dyDescent="0.25">
      <c r="A12" s="409" t="s">
        <v>162</v>
      </c>
      <c r="B12" s="918"/>
      <c r="C12" s="49"/>
      <c r="D12" s="918"/>
      <c r="E12" s="49"/>
      <c r="F12" s="918"/>
      <c r="G12" s="49"/>
      <c r="H12" s="42"/>
      <c r="I12" s="49"/>
      <c r="J12" s="42"/>
      <c r="K12" s="49"/>
      <c r="L12" s="42"/>
      <c r="M12" s="49"/>
      <c r="N12" s="42"/>
      <c r="O12" s="49"/>
      <c r="P12" s="42"/>
      <c r="Q12" s="49"/>
      <c r="R12" s="42"/>
      <c r="S12" s="49"/>
      <c r="T12" s="42"/>
      <c r="U12" s="49"/>
      <c r="V12" s="42"/>
      <c r="W12" s="49"/>
      <c r="X12" s="42"/>
      <c r="Y12" s="49"/>
      <c r="Z12" s="42"/>
      <c r="AA12" s="49"/>
      <c r="AB12" s="42"/>
      <c r="AC12" s="49"/>
      <c r="AD12" s="42"/>
      <c r="AE12" s="49"/>
      <c r="AF12" s="42">
        <f t="shared" si="2"/>
        <v>0</v>
      </c>
      <c r="AG12" s="42">
        <f t="shared" si="0"/>
        <v>0</v>
      </c>
    </row>
    <row r="13" spans="1:33" x14ac:dyDescent="0.25">
      <c r="A13" s="409" t="s">
        <v>163</v>
      </c>
      <c r="B13" s="918"/>
      <c r="C13" s="49"/>
      <c r="D13" s="918"/>
      <c r="E13" s="49"/>
      <c r="F13" s="918"/>
      <c r="G13" s="49"/>
      <c r="H13" s="42"/>
      <c r="I13" s="49"/>
      <c r="J13" s="42"/>
      <c r="K13" s="49"/>
      <c r="L13" s="42"/>
      <c r="M13" s="49"/>
      <c r="N13" s="42"/>
      <c r="O13" s="49"/>
      <c r="P13" s="42"/>
      <c r="Q13" s="49"/>
      <c r="R13" s="42"/>
      <c r="S13" s="49"/>
      <c r="T13" s="42"/>
      <c r="U13" s="49"/>
      <c r="V13" s="42"/>
      <c r="W13" s="49"/>
      <c r="X13" s="42"/>
      <c r="Y13" s="49"/>
      <c r="Z13" s="42"/>
      <c r="AA13" s="49"/>
      <c r="AB13" s="42"/>
      <c r="AC13" s="49"/>
      <c r="AD13" s="42"/>
      <c r="AE13" s="49"/>
      <c r="AF13" s="42">
        <f t="shared" si="2"/>
        <v>0</v>
      </c>
      <c r="AG13" s="42">
        <f t="shared" si="0"/>
        <v>0</v>
      </c>
    </row>
    <row r="14" spans="1:33" x14ac:dyDescent="0.25">
      <c r="A14" s="409" t="s">
        <v>164</v>
      </c>
      <c r="B14" s="918"/>
      <c r="C14" s="49"/>
      <c r="D14" s="918"/>
      <c r="E14" s="49"/>
      <c r="F14" s="918"/>
      <c r="G14" s="49"/>
      <c r="H14" s="42"/>
      <c r="I14" s="49"/>
      <c r="J14" s="42"/>
      <c r="K14" s="49"/>
      <c r="L14" s="42"/>
      <c r="M14" s="49"/>
      <c r="N14" s="42"/>
      <c r="O14" s="49"/>
      <c r="P14" s="42"/>
      <c r="Q14" s="49"/>
      <c r="R14" s="42"/>
      <c r="S14" s="49"/>
      <c r="T14" s="42"/>
      <c r="U14" s="49"/>
      <c r="V14" s="42"/>
      <c r="W14" s="49"/>
      <c r="X14" s="42"/>
      <c r="Y14" s="49"/>
      <c r="Z14" s="42"/>
      <c r="AA14" s="49"/>
      <c r="AB14" s="42"/>
      <c r="AC14" s="49"/>
      <c r="AD14" s="42"/>
      <c r="AE14" s="49"/>
      <c r="AF14" s="42">
        <f t="shared" si="2"/>
        <v>0</v>
      </c>
      <c r="AG14" s="42">
        <f t="shared" si="0"/>
        <v>0</v>
      </c>
    </row>
    <row r="15" spans="1:33" x14ac:dyDescent="0.25">
      <c r="A15" s="409" t="s">
        <v>165</v>
      </c>
      <c r="B15" s="918"/>
      <c r="C15" s="49"/>
      <c r="D15" s="918"/>
      <c r="E15" s="49"/>
      <c r="F15" s="918"/>
      <c r="G15" s="49"/>
      <c r="H15" s="42"/>
      <c r="I15" s="49"/>
      <c r="J15" s="42"/>
      <c r="K15" s="49"/>
      <c r="L15" s="42"/>
      <c r="M15" s="49"/>
      <c r="N15" s="42"/>
      <c r="O15" s="49"/>
      <c r="P15" s="42"/>
      <c r="Q15" s="49"/>
      <c r="R15" s="42"/>
      <c r="S15" s="49"/>
      <c r="T15" s="42"/>
      <c r="U15" s="49"/>
      <c r="V15" s="42"/>
      <c r="W15" s="49"/>
      <c r="X15" s="42"/>
      <c r="Y15" s="49"/>
      <c r="Z15" s="42"/>
      <c r="AA15" s="49"/>
      <c r="AB15" s="42"/>
      <c r="AC15" s="49"/>
      <c r="AD15" s="42"/>
      <c r="AE15" s="49"/>
      <c r="AF15" s="42">
        <f t="shared" si="2"/>
        <v>0</v>
      </c>
      <c r="AG15" s="42">
        <f t="shared" si="0"/>
        <v>0</v>
      </c>
    </row>
    <row r="16" spans="1:33" x14ac:dyDescent="0.25">
      <c r="A16" s="409" t="s">
        <v>536</v>
      </c>
      <c r="B16" s="918"/>
      <c r="C16" s="49"/>
      <c r="D16" s="918"/>
      <c r="E16" s="49"/>
      <c r="F16" s="918"/>
      <c r="G16" s="49"/>
      <c r="H16" s="42"/>
      <c r="I16" s="49"/>
      <c r="J16" s="42"/>
      <c r="K16" s="49"/>
      <c r="L16" s="42"/>
      <c r="M16" s="49"/>
      <c r="N16" s="42"/>
      <c r="O16" s="49"/>
      <c r="P16" s="42"/>
      <c r="Q16" s="49"/>
      <c r="R16" s="42"/>
      <c r="S16" s="49"/>
      <c r="T16" s="42"/>
      <c r="U16" s="49"/>
      <c r="V16" s="42"/>
      <c r="W16" s="49"/>
      <c r="X16" s="42"/>
      <c r="Y16" s="49"/>
      <c r="Z16" s="42"/>
      <c r="AA16" s="49"/>
      <c r="AB16" s="42"/>
      <c r="AC16" s="49"/>
      <c r="AD16" s="42"/>
      <c r="AE16" s="49"/>
      <c r="AF16" s="42">
        <f t="shared" si="2"/>
        <v>0</v>
      </c>
      <c r="AG16" s="42">
        <f t="shared" si="0"/>
        <v>0</v>
      </c>
    </row>
    <row r="17" spans="1:33" x14ac:dyDescent="0.25">
      <c r="A17" s="49" t="s">
        <v>166</v>
      </c>
      <c r="B17" s="42"/>
      <c r="C17" s="49"/>
      <c r="D17" s="42"/>
      <c r="E17" s="49"/>
      <c r="F17" s="42"/>
      <c r="G17" s="49"/>
      <c r="H17" s="42"/>
      <c r="I17" s="49"/>
      <c r="J17" s="42"/>
      <c r="K17" s="49"/>
      <c r="L17" s="42"/>
      <c r="M17" s="49"/>
      <c r="N17" s="42"/>
      <c r="O17" s="49"/>
      <c r="P17" s="42"/>
      <c r="Q17" s="49"/>
      <c r="R17" s="42"/>
      <c r="S17" s="49"/>
      <c r="T17" s="42"/>
      <c r="U17" s="49"/>
      <c r="V17" s="42"/>
      <c r="W17" s="49"/>
      <c r="X17" s="42"/>
      <c r="Y17" s="49"/>
      <c r="Z17" s="42"/>
      <c r="AA17" s="49"/>
      <c r="AB17" s="42"/>
      <c r="AC17" s="49"/>
      <c r="AD17" s="42"/>
      <c r="AE17" s="49"/>
      <c r="AF17" s="42">
        <f t="shared" si="2"/>
        <v>0</v>
      </c>
      <c r="AG17" s="42">
        <f t="shared" si="0"/>
        <v>0</v>
      </c>
    </row>
    <row r="18" spans="1:33" x14ac:dyDescent="0.25">
      <c r="A18" s="49" t="s">
        <v>168</v>
      </c>
      <c r="B18" s="42"/>
      <c r="C18" s="49"/>
      <c r="D18" s="42"/>
      <c r="E18" s="49"/>
      <c r="F18" s="42"/>
      <c r="G18" s="49"/>
      <c r="H18" s="42"/>
      <c r="I18" s="49"/>
      <c r="J18" s="42"/>
      <c r="K18" s="49"/>
      <c r="L18" s="42"/>
      <c r="M18" s="49"/>
      <c r="N18" s="42"/>
      <c r="O18" s="49"/>
      <c r="P18" s="42"/>
      <c r="Q18" s="49"/>
      <c r="R18" s="42"/>
      <c r="S18" s="49"/>
      <c r="T18" s="42"/>
      <c r="U18" s="49"/>
      <c r="V18" s="42"/>
      <c r="W18" s="49"/>
      <c r="X18" s="42"/>
      <c r="Y18" s="49"/>
      <c r="Z18" s="42"/>
      <c r="AA18" s="49"/>
      <c r="AB18" s="42"/>
      <c r="AC18" s="49"/>
      <c r="AD18" s="42"/>
      <c r="AE18" s="49"/>
      <c r="AF18" s="42">
        <f t="shared" si="2"/>
        <v>0</v>
      </c>
      <c r="AG18" s="42">
        <f t="shared" si="0"/>
        <v>0</v>
      </c>
    </row>
    <row r="19" spans="1:33" x14ac:dyDescent="0.25">
      <c r="A19" s="49" t="s">
        <v>171</v>
      </c>
      <c r="B19" s="42"/>
      <c r="C19" s="49"/>
      <c r="D19" s="42"/>
      <c r="E19" s="49"/>
      <c r="F19" s="42"/>
      <c r="G19" s="49"/>
      <c r="H19" s="42"/>
      <c r="I19" s="49"/>
      <c r="J19" s="42"/>
      <c r="K19" s="49"/>
      <c r="L19" s="42"/>
      <c r="M19" s="49"/>
      <c r="N19" s="42"/>
      <c r="O19" s="49"/>
      <c r="P19" s="42"/>
      <c r="Q19" s="49"/>
      <c r="R19" s="42"/>
      <c r="S19" s="49"/>
      <c r="T19" s="42"/>
      <c r="U19" s="49"/>
      <c r="V19" s="42"/>
      <c r="W19" s="49"/>
      <c r="X19" s="42"/>
      <c r="Y19" s="49"/>
      <c r="Z19" s="42"/>
      <c r="AA19" s="49"/>
      <c r="AB19" s="42"/>
      <c r="AC19" s="49"/>
      <c r="AD19" s="42"/>
      <c r="AE19" s="49"/>
      <c r="AF19" s="42">
        <f t="shared" si="2"/>
        <v>0</v>
      </c>
      <c r="AG19" s="42">
        <f t="shared" si="0"/>
        <v>0</v>
      </c>
    </row>
    <row r="20" spans="1:33" x14ac:dyDescent="0.25">
      <c r="A20" s="49" t="s">
        <v>173</v>
      </c>
      <c r="B20" s="42"/>
      <c r="C20" s="49"/>
      <c r="D20" s="42"/>
      <c r="E20" s="49"/>
      <c r="F20" s="42"/>
      <c r="G20" s="49"/>
      <c r="H20" s="42"/>
      <c r="I20" s="49"/>
      <c r="J20" s="42"/>
      <c r="K20" s="49"/>
      <c r="L20" s="42"/>
      <c r="M20" s="49"/>
      <c r="N20" s="42"/>
      <c r="O20" s="49"/>
      <c r="P20" s="42"/>
      <c r="Q20" s="49"/>
      <c r="R20" s="42"/>
      <c r="S20" s="49"/>
      <c r="T20" s="42"/>
      <c r="U20" s="49"/>
      <c r="V20" s="42"/>
      <c r="W20" s="49"/>
      <c r="X20" s="42"/>
      <c r="Y20" s="49"/>
      <c r="Z20" s="42"/>
      <c r="AA20" s="49"/>
      <c r="AB20" s="42"/>
      <c r="AC20" s="49"/>
      <c r="AD20" s="42"/>
      <c r="AE20" s="49"/>
      <c r="AF20" s="42">
        <f t="shared" si="2"/>
        <v>0</v>
      </c>
      <c r="AG20" s="42">
        <f t="shared" si="0"/>
        <v>0</v>
      </c>
    </row>
    <row r="21" spans="1:33" x14ac:dyDescent="0.25">
      <c r="A21" s="49" t="s">
        <v>556</v>
      </c>
      <c r="B21" s="42"/>
      <c r="C21" s="49"/>
      <c r="D21" s="42"/>
      <c r="E21" s="49"/>
      <c r="F21" s="42"/>
      <c r="G21" s="49"/>
      <c r="H21" s="42"/>
      <c r="I21" s="49"/>
      <c r="J21" s="42"/>
      <c r="K21" s="49"/>
      <c r="L21" s="42"/>
      <c r="M21" s="49"/>
      <c r="N21" s="42"/>
      <c r="O21" s="49"/>
      <c r="P21" s="42"/>
      <c r="Q21" s="49"/>
      <c r="R21" s="42"/>
      <c r="S21" s="49"/>
      <c r="T21" s="42"/>
      <c r="U21" s="49"/>
      <c r="V21" s="42"/>
      <c r="W21" s="49"/>
      <c r="X21" s="42"/>
      <c r="Y21" s="49"/>
      <c r="Z21" s="42"/>
      <c r="AA21" s="49"/>
      <c r="AB21" s="42"/>
      <c r="AC21" s="49"/>
      <c r="AD21" s="42"/>
      <c r="AE21" s="49"/>
      <c r="AF21" s="42">
        <f t="shared" si="2"/>
        <v>0</v>
      </c>
      <c r="AG21" s="42">
        <f t="shared" si="0"/>
        <v>0</v>
      </c>
    </row>
    <row r="22" spans="1:33" x14ac:dyDescent="0.25">
      <c r="A22" s="409" t="s">
        <v>72</v>
      </c>
      <c r="B22" s="918"/>
      <c r="C22" s="49"/>
      <c r="D22" s="918"/>
      <c r="E22" s="49"/>
      <c r="F22" s="918"/>
      <c r="G22" s="49"/>
      <c r="H22" s="42"/>
      <c r="I22" s="49"/>
      <c r="J22" s="42"/>
      <c r="K22" s="49"/>
      <c r="L22" s="42"/>
      <c r="M22" s="49"/>
      <c r="N22" s="42"/>
      <c r="O22" s="49"/>
      <c r="P22" s="42"/>
      <c r="Q22" s="49"/>
      <c r="R22" s="42"/>
      <c r="S22" s="49"/>
      <c r="T22" s="42"/>
      <c r="U22" s="49"/>
      <c r="V22" s="42"/>
      <c r="W22" s="49"/>
      <c r="X22" s="42"/>
      <c r="Y22" s="49"/>
      <c r="Z22" s="42"/>
      <c r="AA22" s="49"/>
      <c r="AB22" s="42"/>
      <c r="AC22" s="49"/>
      <c r="AD22" s="42"/>
      <c r="AE22" s="49"/>
      <c r="AF22" s="42">
        <f t="shared" si="2"/>
        <v>0</v>
      </c>
      <c r="AG22" s="42">
        <f t="shared" si="0"/>
        <v>0</v>
      </c>
    </row>
    <row r="23" spans="1:33" x14ac:dyDescent="0.25">
      <c r="A23" s="49" t="s">
        <v>175</v>
      </c>
      <c r="B23" s="42"/>
      <c r="C23" s="49"/>
      <c r="D23" s="42"/>
      <c r="E23" s="49"/>
      <c r="F23" s="42"/>
      <c r="G23" s="49"/>
      <c r="H23" s="42"/>
      <c r="I23" s="49"/>
      <c r="J23" s="42"/>
      <c r="K23" s="49"/>
      <c r="L23" s="42"/>
      <c r="M23" s="49"/>
      <c r="N23" s="42"/>
      <c r="O23" s="49"/>
      <c r="P23" s="42"/>
      <c r="Q23" s="49"/>
      <c r="R23" s="42"/>
      <c r="S23" s="49"/>
      <c r="T23" s="42"/>
      <c r="U23" s="49"/>
      <c r="V23" s="42"/>
      <c r="W23" s="49"/>
      <c r="X23" s="42"/>
      <c r="Y23" s="49"/>
      <c r="Z23" s="42"/>
      <c r="AA23" s="49"/>
      <c r="AB23" s="42"/>
      <c r="AC23" s="49"/>
      <c r="AD23" s="42"/>
      <c r="AE23" s="49"/>
      <c r="AF23" s="42">
        <f t="shared" si="2"/>
        <v>0</v>
      </c>
      <c r="AG23" s="42">
        <f t="shared" si="0"/>
        <v>0</v>
      </c>
    </row>
    <row r="24" spans="1:33" x14ac:dyDescent="0.25">
      <c r="A24" s="49" t="s">
        <v>554</v>
      </c>
      <c r="B24" s="42"/>
      <c r="C24" s="49"/>
      <c r="D24" s="42"/>
      <c r="E24" s="49"/>
      <c r="F24" s="42"/>
      <c r="G24" s="49"/>
      <c r="H24" s="42"/>
      <c r="I24" s="49"/>
      <c r="J24" s="42"/>
      <c r="K24" s="49"/>
      <c r="L24" s="42"/>
      <c r="M24" s="49"/>
      <c r="N24" s="42"/>
      <c r="O24" s="49"/>
      <c r="P24" s="42"/>
      <c r="Q24" s="49"/>
      <c r="R24" s="42"/>
      <c r="S24" s="49"/>
      <c r="T24" s="42"/>
      <c r="U24" s="49"/>
      <c r="V24" s="42"/>
      <c r="W24" s="49"/>
      <c r="X24" s="42"/>
      <c r="Y24" s="49"/>
      <c r="Z24" s="42"/>
      <c r="AA24" s="49"/>
      <c r="AB24" s="42"/>
      <c r="AC24" s="49"/>
      <c r="AD24" s="42"/>
      <c r="AE24" s="49"/>
      <c r="AF24" s="42">
        <f t="shared" si="2"/>
        <v>0</v>
      </c>
      <c r="AG24" s="42">
        <f t="shared" si="0"/>
        <v>0</v>
      </c>
    </row>
    <row r="25" spans="1:33" x14ac:dyDescent="0.25">
      <c r="A25" s="49" t="s">
        <v>177</v>
      </c>
      <c r="B25" s="42"/>
      <c r="C25" s="49"/>
      <c r="D25" s="42"/>
      <c r="E25" s="49"/>
      <c r="F25" s="42"/>
      <c r="G25" s="49"/>
      <c r="H25" s="42"/>
      <c r="I25" s="49"/>
      <c r="J25" s="42"/>
      <c r="K25" s="49"/>
      <c r="L25" s="42"/>
      <c r="M25" s="49"/>
      <c r="N25" s="42"/>
      <c r="O25" s="49"/>
      <c r="P25" s="42"/>
      <c r="Q25" s="49"/>
      <c r="R25" s="42"/>
      <c r="S25" s="49"/>
      <c r="T25" s="42"/>
      <c r="U25" s="49"/>
      <c r="V25" s="42"/>
      <c r="W25" s="49"/>
      <c r="X25" s="42"/>
      <c r="Y25" s="49"/>
      <c r="Z25" s="42"/>
      <c r="AA25" s="49"/>
      <c r="AB25" s="42"/>
      <c r="AC25" s="49"/>
      <c r="AD25" s="42"/>
      <c r="AE25" s="49"/>
      <c r="AF25" s="42">
        <f t="shared" si="2"/>
        <v>0</v>
      </c>
      <c r="AG25" s="42">
        <f t="shared" si="0"/>
        <v>0</v>
      </c>
    </row>
    <row r="26" spans="1:33" x14ac:dyDescent="0.25">
      <c r="A26" s="49" t="s">
        <v>179</v>
      </c>
      <c r="B26" s="42"/>
      <c r="C26" s="49"/>
      <c r="D26" s="42"/>
      <c r="E26" s="49"/>
      <c r="F26" s="42"/>
      <c r="G26" s="49"/>
      <c r="H26" s="42"/>
      <c r="I26" s="49"/>
      <c r="J26" s="42"/>
      <c r="K26" s="49"/>
      <c r="L26" s="42"/>
      <c r="M26" s="49"/>
      <c r="N26" s="42"/>
      <c r="O26" s="49"/>
      <c r="P26" s="42"/>
      <c r="Q26" s="49"/>
      <c r="R26" s="42"/>
      <c r="S26" s="49"/>
      <c r="T26" s="42"/>
      <c r="U26" s="49"/>
      <c r="V26" s="42"/>
      <c r="W26" s="49"/>
      <c r="X26" s="42"/>
      <c r="Y26" s="49"/>
      <c r="Z26" s="42"/>
      <c r="AA26" s="49"/>
      <c r="AB26" s="42"/>
      <c r="AC26" s="49"/>
      <c r="AD26" s="42"/>
      <c r="AE26" s="49"/>
      <c r="AF26" s="42">
        <f t="shared" si="2"/>
        <v>0</v>
      </c>
      <c r="AG26" s="42">
        <f t="shared" si="0"/>
        <v>0</v>
      </c>
    </row>
    <row r="27" spans="1:33" x14ac:dyDescent="0.25">
      <c r="A27" s="49" t="s">
        <v>829</v>
      </c>
      <c r="B27" s="42"/>
      <c r="C27" s="49"/>
      <c r="D27" s="42">
        <v>100</v>
      </c>
      <c r="E27" s="49"/>
      <c r="F27" s="42"/>
      <c r="G27" s="49"/>
      <c r="H27" s="42"/>
      <c r="I27" s="49"/>
      <c r="J27" s="42"/>
      <c r="K27" s="49"/>
      <c r="L27" s="42"/>
      <c r="M27" s="49"/>
      <c r="N27" s="42"/>
      <c r="O27" s="49"/>
      <c r="P27" s="42"/>
      <c r="Q27" s="49"/>
      <c r="R27" s="42"/>
      <c r="S27" s="49"/>
      <c r="T27" s="42"/>
      <c r="U27" s="49"/>
      <c r="V27" s="42"/>
      <c r="W27" s="49"/>
      <c r="X27" s="42"/>
      <c r="Y27" s="49"/>
      <c r="Z27" s="42"/>
      <c r="AA27" s="49"/>
      <c r="AB27" s="42"/>
      <c r="AC27" s="49"/>
      <c r="AD27" s="42"/>
      <c r="AE27" s="49"/>
      <c r="AF27" s="42"/>
      <c r="AG27" s="42"/>
    </row>
    <row r="28" spans="1:33" x14ac:dyDescent="0.25">
      <c r="A28" s="49" t="s">
        <v>180</v>
      </c>
      <c r="B28" s="42"/>
      <c r="C28" s="49"/>
      <c r="D28" s="42"/>
      <c r="E28" s="49"/>
      <c r="F28" s="42"/>
      <c r="G28" s="49"/>
      <c r="H28" s="42"/>
      <c r="I28" s="49"/>
      <c r="J28" s="42"/>
      <c r="K28" s="49"/>
      <c r="L28" s="42"/>
      <c r="M28" s="49"/>
      <c r="N28" s="42"/>
      <c r="O28" s="49"/>
      <c r="P28" s="42"/>
      <c r="Q28" s="49"/>
      <c r="R28" s="42"/>
      <c r="S28" s="49"/>
      <c r="T28" s="42"/>
      <c r="U28" s="49"/>
      <c r="V28" s="42"/>
      <c r="W28" s="49"/>
      <c r="X28" s="42"/>
      <c r="Y28" s="49"/>
      <c r="Z28" s="42"/>
      <c r="AA28" s="49"/>
      <c r="AB28" s="42"/>
      <c r="AC28" s="49"/>
      <c r="AD28" s="42"/>
      <c r="AE28" s="49"/>
      <c r="AF28" s="42">
        <f t="shared" si="2"/>
        <v>0</v>
      </c>
      <c r="AG28" s="42">
        <f t="shared" si="0"/>
        <v>0</v>
      </c>
    </row>
    <row r="29" spans="1:33" x14ac:dyDescent="0.25">
      <c r="A29" s="49" t="s">
        <v>548</v>
      </c>
      <c r="B29" s="42"/>
      <c r="C29" s="49"/>
      <c r="D29" s="42"/>
      <c r="E29" s="49"/>
      <c r="F29" s="42"/>
      <c r="G29" s="49"/>
      <c r="H29" s="42"/>
      <c r="I29" s="49"/>
      <c r="J29" s="42"/>
      <c r="K29" s="49"/>
      <c r="L29" s="42"/>
      <c r="M29" s="49"/>
      <c r="N29" s="42"/>
      <c r="O29" s="49"/>
      <c r="P29" s="42"/>
      <c r="Q29" s="49"/>
      <c r="R29" s="42"/>
      <c r="S29" s="49"/>
      <c r="T29" s="42"/>
      <c r="U29" s="49"/>
      <c r="V29" s="42"/>
      <c r="W29" s="49"/>
      <c r="X29" s="42"/>
      <c r="Y29" s="49"/>
      <c r="Z29" s="42"/>
      <c r="AA29" s="49"/>
      <c r="AB29" s="42"/>
      <c r="AC29" s="49"/>
      <c r="AD29" s="42"/>
      <c r="AE29" s="49"/>
      <c r="AF29" s="42">
        <f t="shared" si="2"/>
        <v>0</v>
      </c>
      <c r="AG29" s="42">
        <f t="shared" si="0"/>
        <v>0</v>
      </c>
    </row>
    <row r="30" spans="1:33" x14ac:dyDescent="0.25">
      <c r="A30" s="49" t="s">
        <v>544</v>
      </c>
      <c r="B30" s="42"/>
      <c r="C30" s="49"/>
      <c r="D30" s="42"/>
      <c r="E30" s="49"/>
      <c r="F30" s="42"/>
      <c r="G30" s="49"/>
      <c r="H30" s="42"/>
      <c r="I30" s="49"/>
      <c r="J30" s="42"/>
      <c r="K30" s="49"/>
      <c r="L30" s="42"/>
      <c r="M30" s="49"/>
      <c r="N30" s="42"/>
      <c r="O30" s="49"/>
      <c r="P30" s="42"/>
      <c r="Q30" s="49"/>
      <c r="R30" s="42"/>
      <c r="S30" s="49"/>
      <c r="T30" s="42"/>
      <c r="U30" s="49"/>
      <c r="V30" s="42"/>
      <c r="W30" s="49"/>
      <c r="X30" s="42"/>
      <c r="Y30" s="49"/>
      <c r="Z30" s="42"/>
      <c r="AA30" s="49"/>
      <c r="AB30" s="42"/>
      <c r="AC30" s="49"/>
      <c r="AD30" s="42"/>
      <c r="AE30" s="49"/>
      <c r="AF30" s="42">
        <f t="shared" si="2"/>
        <v>0</v>
      </c>
      <c r="AG30" s="42">
        <f t="shared" si="0"/>
        <v>0</v>
      </c>
    </row>
    <row r="31" spans="1:33" x14ac:dyDescent="0.25">
      <c r="A31" s="49" t="s">
        <v>184</v>
      </c>
      <c r="B31" s="42"/>
      <c r="C31" s="49"/>
      <c r="D31" s="42"/>
      <c r="E31" s="49"/>
      <c r="F31" s="42"/>
      <c r="G31" s="49"/>
      <c r="H31" s="42"/>
      <c r="I31" s="49"/>
      <c r="J31" s="42"/>
      <c r="K31" s="49"/>
      <c r="L31" s="42"/>
      <c r="M31" s="49"/>
      <c r="N31" s="42"/>
      <c r="O31" s="49"/>
      <c r="P31" s="42"/>
      <c r="Q31" s="49"/>
      <c r="R31" s="42"/>
      <c r="S31" s="49"/>
      <c r="T31" s="42"/>
      <c r="U31" s="49"/>
      <c r="V31" s="42"/>
      <c r="W31" s="49"/>
      <c r="X31" s="42"/>
      <c r="Y31" s="49"/>
      <c r="Z31" s="42"/>
      <c r="AA31" s="49"/>
      <c r="AB31" s="42"/>
      <c r="AC31" s="49"/>
      <c r="AD31" s="42"/>
      <c r="AE31" s="49"/>
      <c r="AF31" s="42">
        <f t="shared" si="2"/>
        <v>0</v>
      </c>
      <c r="AG31" s="42">
        <f t="shared" si="0"/>
        <v>0</v>
      </c>
    </row>
    <row r="32" spans="1:33" x14ac:dyDescent="0.25">
      <c r="A32" s="49" t="s">
        <v>186</v>
      </c>
      <c r="B32" s="42"/>
      <c r="C32" s="49"/>
      <c r="D32" s="42"/>
      <c r="E32" s="49"/>
      <c r="F32" s="42"/>
      <c r="G32" s="49"/>
      <c r="H32" s="42"/>
      <c r="I32" s="49"/>
      <c r="J32" s="42"/>
      <c r="K32" s="49"/>
      <c r="L32" s="42"/>
      <c r="M32" s="49"/>
      <c r="N32" s="42"/>
      <c r="O32" s="49"/>
      <c r="P32" s="42"/>
      <c r="Q32" s="49"/>
      <c r="R32" s="42"/>
      <c r="S32" s="49"/>
      <c r="T32" s="42"/>
      <c r="U32" s="49"/>
      <c r="V32" s="42"/>
      <c r="W32" s="49"/>
      <c r="X32" s="42"/>
      <c r="Y32" s="49"/>
      <c r="Z32" s="42"/>
      <c r="AA32" s="49"/>
      <c r="AB32" s="42"/>
      <c r="AC32" s="49"/>
      <c r="AD32" s="42"/>
      <c r="AE32" s="49"/>
      <c r="AF32" s="42">
        <f t="shared" si="2"/>
        <v>0</v>
      </c>
      <c r="AG32" s="42">
        <f t="shared" si="0"/>
        <v>0</v>
      </c>
    </row>
    <row r="33" spans="1:33" x14ac:dyDescent="0.25">
      <c r="A33" s="49" t="s">
        <v>187</v>
      </c>
      <c r="B33" s="42"/>
      <c r="C33" s="49"/>
      <c r="D33" s="42"/>
      <c r="E33" s="49"/>
      <c r="F33" s="42"/>
      <c r="G33" s="49"/>
      <c r="H33" s="42"/>
      <c r="I33" s="49"/>
      <c r="J33" s="42"/>
      <c r="K33" s="49"/>
      <c r="L33" s="42"/>
      <c r="M33" s="49"/>
      <c r="N33" s="42"/>
      <c r="O33" s="49"/>
      <c r="P33" s="42"/>
      <c r="Q33" s="49"/>
      <c r="R33" s="42"/>
      <c r="S33" s="49"/>
      <c r="T33" s="42"/>
      <c r="U33" s="49"/>
      <c r="V33" s="42"/>
      <c r="W33" s="49"/>
      <c r="X33" s="42"/>
      <c r="Y33" s="49"/>
      <c r="Z33" s="42"/>
      <c r="AA33" s="49"/>
      <c r="AB33" s="42"/>
      <c r="AC33" s="49"/>
      <c r="AD33" s="42"/>
      <c r="AE33" s="49"/>
      <c r="AF33" s="42">
        <f t="shared" si="2"/>
        <v>0</v>
      </c>
      <c r="AG33" s="42">
        <f t="shared" si="0"/>
        <v>0</v>
      </c>
    </row>
    <row r="34" spans="1:33" x14ac:dyDescent="0.25">
      <c r="A34" s="49" t="s">
        <v>188</v>
      </c>
      <c r="B34" s="42"/>
      <c r="C34" s="49"/>
      <c r="D34" s="42"/>
      <c r="E34" s="49"/>
      <c r="F34" s="42"/>
      <c r="G34" s="49"/>
      <c r="H34" s="42"/>
      <c r="I34" s="49"/>
      <c r="J34" s="42"/>
      <c r="K34" s="49"/>
      <c r="L34" s="42"/>
      <c r="M34" s="49"/>
      <c r="N34" s="42"/>
      <c r="O34" s="49"/>
      <c r="P34" s="42"/>
      <c r="Q34" s="49"/>
      <c r="R34" s="42"/>
      <c r="S34" s="49"/>
      <c r="T34" s="42"/>
      <c r="U34" s="49"/>
      <c r="V34" s="42"/>
      <c r="W34" s="49"/>
      <c r="X34" s="42"/>
      <c r="Y34" s="49"/>
      <c r="Z34" s="42"/>
      <c r="AA34" s="49"/>
      <c r="AB34" s="42"/>
      <c r="AC34" s="49"/>
      <c r="AD34" s="42"/>
      <c r="AE34" s="49"/>
      <c r="AF34" s="42">
        <f t="shared" si="2"/>
        <v>0</v>
      </c>
      <c r="AG34" s="42">
        <f t="shared" si="0"/>
        <v>0</v>
      </c>
    </row>
    <row r="35" spans="1:33" x14ac:dyDescent="0.25">
      <c r="A35" s="49" t="s">
        <v>191</v>
      </c>
      <c r="B35" s="42"/>
      <c r="C35" s="49"/>
      <c r="D35" s="42"/>
      <c r="E35" s="49"/>
      <c r="F35" s="42"/>
      <c r="G35" s="49"/>
      <c r="H35" s="42"/>
      <c r="I35" s="49"/>
      <c r="J35" s="42"/>
      <c r="K35" s="49"/>
      <c r="L35" s="42"/>
      <c r="M35" s="49"/>
      <c r="N35" s="42"/>
      <c r="O35" s="49"/>
      <c r="P35" s="42"/>
      <c r="Q35" s="49"/>
      <c r="R35" s="42"/>
      <c r="S35" s="49"/>
      <c r="T35" s="42"/>
      <c r="U35" s="49"/>
      <c r="V35" s="42"/>
      <c r="W35" s="49"/>
      <c r="X35" s="42"/>
      <c r="Y35" s="49"/>
      <c r="Z35" s="42"/>
      <c r="AA35" s="49"/>
      <c r="AB35" s="42"/>
      <c r="AC35" s="49"/>
      <c r="AD35" s="42"/>
      <c r="AE35" s="49"/>
      <c r="AF35" s="42">
        <f t="shared" si="2"/>
        <v>0</v>
      </c>
      <c r="AG35" s="42">
        <f t="shared" si="0"/>
        <v>0</v>
      </c>
    </row>
    <row r="36" spans="1:33" x14ac:dyDescent="0.25">
      <c r="A36" s="49" t="s">
        <v>193</v>
      </c>
      <c r="B36" s="42"/>
      <c r="C36" s="49"/>
      <c r="D36" s="42"/>
      <c r="E36" s="49"/>
      <c r="F36" s="42"/>
      <c r="G36" s="49"/>
      <c r="H36" s="42"/>
      <c r="I36" s="49"/>
      <c r="J36" s="42"/>
      <c r="K36" s="49"/>
      <c r="L36" s="42"/>
      <c r="M36" s="49"/>
      <c r="N36" s="42"/>
      <c r="O36" s="49"/>
      <c r="P36" s="42"/>
      <c r="Q36" s="49"/>
      <c r="R36" s="42"/>
      <c r="S36" s="49"/>
      <c r="T36" s="42"/>
      <c r="U36" s="49"/>
      <c r="V36" s="42"/>
      <c r="W36" s="49"/>
      <c r="X36" s="42"/>
      <c r="Y36" s="49"/>
      <c r="Z36" s="42"/>
      <c r="AA36" s="49"/>
      <c r="AB36" s="42"/>
      <c r="AC36" s="49"/>
      <c r="AD36" s="42"/>
      <c r="AE36" s="49"/>
      <c r="AF36" s="42">
        <f t="shared" si="2"/>
        <v>0</v>
      </c>
      <c r="AG36" s="42">
        <f t="shared" si="0"/>
        <v>0</v>
      </c>
    </row>
    <row r="37" spans="1:33" x14ac:dyDescent="0.25">
      <c r="A37" s="49" t="s">
        <v>194</v>
      </c>
      <c r="B37" s="42"/>
      <c r="C37" s="49"/>
      <c r="D37" s="42"/>
      <c r="E37" s="49"/>
      <c r="F37" s="42"/>
      <c r="G37" s="49"/>
      <c r="H37" s="42"/>
      <c r="I37" s="49"/>
      <c r="J37" s="42"/>
      <c r="K37" s="49"/>
      <c r="L37" s="42"/>
      <c r="M37" s="49"/>
      <c r="N37" s="42"/>
      <c r="O37" s="49"/>
      <c r="P37" s="42"/>
      <c r="Q37" s="49"/>
      <c r="R37" s="42"/>
      <c r="S37" s="49"/>
      <c r="T37" s="42"/>
      <c r="U37" s="49"/>
      <c r="V37" s="42"/>
      <c r="W37" s="49"/>
      <c r="X37" s="42"/>
      <c r="Y37" s="49"/>
      <c r="Z37" s="42"/>
      <c r="AA37" s="49"/>
      <c r="AB37" s="42"/>
      <c r="AC37" s="49"/>
      <c r="AD37" s="42"/>
      <c r="AE37" s="49"/>
      <c r="AF37" s="42">
        <f t="shared" si="2"/>
        <v>0</v>
      </c>
      <c r="AG37" s="42">
        <f t="shared" si="0"/>
        <v>0</v>
      </c>
    </row>
    <row r="38" spans="1:33" x14ac:dyDescent="0.25">
      <c r="A38" s="49" t="s">
        <v>196</v>
      </c>
      <c r="B38" s="42"/>
      <c r="C38" s="49"/>
      <c r="D38" s="42"/>
      <c r="E38" s="49"/>
      <c r="F38" s="42"/>
      <c r="G38" s="49"/>
      <c r="H38" s="42"/>
      <c r="I38" s="49"/>
      <c r="J38" s="42"/>
      <c r="K38" s="49"/>
      <c r="L38" s="42"/>
      <c r="M38" s="49"/>
      <c r="N38" s="42"/>
      <c r="O38" s="49"/>
      <c r="P38" s="42"/>
      <c r="Q38" s="49"/>
      <c r="R38" s="42"/>
      <c r="S38" s="49"/>
      <c r="T38" s="42"/>
      <c r="U38" s="49"/>
      <c r="V38" s="42"/>
      <c r="W38" s="49"/>
      <c r="X38" s="42"/>
      <c r="Y38" s="49"/>
      <c r="Z38" s="42"/>
      <c r="AA38" s="49"/>
      <c r="AB38" s="42"/>
      <c r="AC38" s="49"/>
      <c r="AD38" s="42"/>
      <c r="AE38" s="49"/>
      <c r="AF38" s="42">
        <f t="shared" si="2"/>
        <v>0</v>
      </c>
      <c r="AG38" s="42">
        <f t="shared" si="0"/>
        <v>0</v>
      </c>
    </row>
    <row r="39" spans="1:33" x14ac:dyDescent="0.25">
      <c r="A39" s="49" t="s">
        <v>199</v>
      </c>
      <c r="B39" s="42"/>
      <c r="C39" s="49"/>
      <c r="D39" s="42"/>
      <c r="E39" s="49"/>
      <c r="F39" s="42"/>
      <c r="G39" s="49"/>
      <c r="H39" s="42"/>
      <c r="I39" s="49"/>
      <c r="J39" s="42"/>
      <c r="K39" s="49"/>
      <c r="L39" s="42"/>
      <c r="M39" s="49"/>
      <c r="N39" s="42"/>
      <c r="O39" s="49"/>
      <c r="P39" s="42"/>
      <c r="Q39" s="49"/>
      <c r="R39" s="42"/>
      <c r="S39" s="49"/>
      <c r="T39" s="42"/>
      <c r="U39" s="49"/>
      <c r="V39" s="42"/>
      <c r="W39" s="49"/>
      <c r="X39" s="42"/>
      <c r="Y39" s="49"/>
      <c r="Z39" s="42"/>
      <c r="AA39" s="49"/>
      <c r="AB39" s="42"/>
      <c r="AC39" s="49"/>
      <c r="AD39" s="42"/>
      <c r="AE39" s="49"/>
      <c r="AF39" s="42">
        <f t="shared" si="2"/>
        <v>0</v>
      </c>
      <c r="AG39" s="42">
        <f t="shared" si="0"/>
        <v>0</v>
      </c>
    </row>
    <row r="40" spans="1:33" x14ac:dyDescent="0.25">
      <c r="A40" s="49" t="s">
        <v>201</v>
      </c>
      <c r="B40" s="42"/>
      <c r="C40" s="49"/>
      <c r="D40" s="42">
        <v>700</v>
      </c>
      <c r="E40" s="49" t="s">
        <v>559</v>
      </c>
      <c r="F40" s="42"/>
      <c r="G40" s="49"/>
      <c r="H40" s="42"/>
      <c r="I40" s="49"/>
      <c r="J40" s="42"/>
      <c r="K40" s="49"/>
      <c r="L40" s="42"/>
      <c r="M40" s="49"/>
      <c r="N40" s="42"/>
      <c r="O40" s="49"/>
      <c r="P40" s="42"/>
      <c r="Q40" s="49"/>
      <c r="R40" s="42"/>
      <c r="S40" s="49"/>
      <c r="T40" s="42"/>
      <c r="U40" s="49"/>
      <c r="V40" s="42"/>
      <c r="W40" s="49"/>
      <c r="X40" s="42"/>
      <c r="Y40" s="49"/>
      <c r="Z40" s="42"/>
      <c r="AA40" s="49"/>
      <c r="AB40" s="42"/>
      <c r="AC40" s="49"/>
      <c r="AD40" s="42"/>
      <c r="AE40" s="49"/>
      <c r="AF40" s="42">
        <f t="shared" si="2"/>
        <v>700</v>
      </c>
      <c r="AG40" s="42">
        <f t="shared" si="0"/>
        <v>0</v>
      </c>
    </row>
    <row r="41" spans="1:33" x14ac:dyDescent="0.25">
      <c r="A41" s="409" t="s">
        <v>203</v>
      </c>
      <c r="B41" s="918"/>
      <c r="C41" s="49"/>
      <c r="D41" s="918"/>
      <c r="E41" s="49"/>
      <c r="F41" s="918"/>
      <c r="G41" s="49"/>
      <c r="H41" s="42"/>
      <c r="I41" s="49"/>
      <c r="J41" s="42"/>
      <c r="K41" s="49"/>
      <c r="L41" s="42"/>
      <c r="M41" s="49"/>
      <c r="N41" s="42"/>
      <c r="O41" s="49"/>
      <c r="P41" s="42"/>
      <c r="Q41" s="49"/>
      <c r="R41" s="42"/>
      <c r="S41" s="49"/>
      <c r="T41" s="42"/>
      <c r="U41" s="49"/>
      <c r="V41" s="42"/>
      <c r="W41" s="49"/>
      <c r="X41" s="42"/>
      <c r="Y41" s="49"/>
      <c r="Z41" s="42"/>
      <c r="AA41" s="49"/>
      <c r="AB41" s="42"/>
      <c r="AC41" s="49"/>
      <c r="AD41" s="42"/>
      <c r="AE41" s="49"/>
      <c r="AF41" s="42">
        <f t="shared" si="2"/>
        <v>0</v>
      </c>
      <c r="AG41" s="42">
        <f t="shared" si="0"/>
        <v>0</v>
      </c>
    </row>
    <row r="42" spans="1:33" x14ac:dyDescent="0.25">
      <c r="A42" s="409" t="s">
        <v>204</v>
      </c>
      <c r="B42" s="918"/>
      <c r="C42" s="49"/>
      <c r="D42" s="918"/>
      <c r="E42" s="49"/>
      <c r="F42" s="918"/>
      <c r="G42" s="49"/>
      <c r="H42" s="42"/>
      <c r="I42" s="49"/>
      <c r="J42" s="42"/>
      <c r="K42" s="49"/>
      <c r="L42" s="42"/>
      <c r="M42" s="49"/>
      <c r="N42" s="42"/>
      <c r="O42" s="49"/>
      <c r="P42" s="42"/>
      <c r="Q42" s="49"/>
      <c r="R42" s="42"/>
      <c r="S42" s="49"/>
      <c r="T42" s="42"/>
      <c r="U42" s="49"/>
      <c r="V42" s="42"/>
      <c r="W42" s="49"/>
      <c r="X42" s="42"/>
      <c r="Y42" s="49"/>
      <c r="Z42" s="42"/>
      <c r="AA42" s="49"/>
      <c r="AB42" s="42"/>
      <c r="AC42" s="49"/>
      <c r="AD42" s="42"/>
      <c r="AE42" s="49"/>
      <c r="AF42" s="42">
        <f t="shared" si="2"/>
        <v>0</v>
      </c>
      <c r="AG42" s="42">
        <f t="shared" si="0"/>
        <v>0</v>
      </c>
    </row>
    <row r="43" spans="1:33" x14ac:dyDescent="0.25">
      <c r="A43" s="409" t="s">
        <v>547</v>
      </c>
      <c r="B43" s="918"/>
      <c r="C43" s="49"/>
      <c r="D43" s="918"/>
      <c r="E43" s="49"/>
      <c r="F43" s="918"/>
      <c r="G43" s="49"/>
      <c r="H43" s="42"/>
      <c r="I43" s="49"/>
      <c r="J43" s="42"/>
      <c r="K43" s="49"/>
      <c r="L43" s="42"/>
      <c r="M43" s="49"/>
      <c r="N43" s="42"/>
      <c r="O43" s="49"/>
      <c r="P43" s="42"/>
      <c r="Q43" s="49"/>
      <c r="R43" s="42"/>
      <c r="S43" s="49"/>
      <c r="T43" s="42"/>
      <c r="U43" s="49"/>
      <c r="V43" s="42"/>
      <c r="W43" s="49"/>
      <c r="X43" s="42"/>
      <c r="Y43" s="49"/>
      <c r="Z43" s="42"/>
      <c r="AA43" s="49"/>
      <c r="AB43" s="42"/>
      <c r="AC43" s="49"/>
      <c r="AD43" s="42"/>
      <c r="AE43" s="49"/>
      <c r="AF43" s="42">
        <f t="shared" si="2"/>
        <v>0</v>
      </c>
      <c r="AG43" s="42">
        <f t="shared" si="0"/>
        <v>0</v>
      </c>
    </row>
    <row r="44" spans="1:33" x14ac:dyDescent="0.25">
      <c r="A44" s="409" t="s">
        <v>205</v>
      </c>
      <c r="B44" s="918"/>
      <c r="C44" s="49"/>
      <c r="D44" s="918"/>
      <c r="E44" s="49"/>
      <c r="F44" s="918"/>
      <c r="G44" s="49"/>
      <c r="H44" s="42"/>
      <c r="I44" s="49"/>
      <c r="J44" s="42"/>
      <c r="K44" s="49"/>
      <c r="L44" s="42"/>
      <c r="M44" s="49"/>
      <c r="N44" s="42"/>
      <c r="O44" s="49"/>
      <c r="P44" s="42"/>
      <c r="Q44" s="49"/>
      <c r="R44" s="42"/>
      <c r="S44" s="49"/>
      <c r="T44" s="42"/>
      <c r="U44" s="49"/>
      <c r="V44" s="42"/>
      <c r="W44" s="49"/>
      <c r="X44" s="42"/>
      <c r="Y44" s="49"/>
      <c r="Z44" s="42"/>
      <c r="AA44" s="49"/>
      <c r="AB44" s="42"/>
      <c r="AC44" s="49"/>
      <c r="AD44" s="42"/>
      <c r="AE44" s="49"/>
      <c r="AF44" s="42">
        <f t="shared" si="2"/>
        <v>0</v>
      </c>
      <c r="AG44" s="42">
        <f t="shared" si="0"/>
        <v>0</v>
      </c>
    </row>
    <row r="45" spans="1:33" x14ac:dyDescent="0.25">
      <c r="A45" s="409" t="s">
        <v>464</v>
      </c>
      <c r="B45" s="918"/>
      <c r="C45" s="49"/>
      <c r="D45" s="918"/>
      <c r="E45" s="49"/>
      <c r="F45" s="918"/>
      <c r="G45" s="49"/>
      <c r="H45" s="42"/>
      <c r="I45" s="49"/>
      <c r="J45" s="42"/>
      <c r="K45" s="49"/>
      <c r="L45" s="42"/>
      <c r="M45" s="49"/>
      <c r="N45" s="42"/>
      <c r="O45" s="49"/>
      <c r="P45" s="42"/>
      <c r="Q45" s="49"/>
      <c r="R45" s="42"/>
      <c r="S45" s="49"/>
      <c r="T45" s="42"/>
      <c r="U45" s="49"/>
      <c r="V45" s="42"/>
      <c r="W45" s="49"/>
      <c r="X45" s="42"/>
      <c r="Y45" s="49"/>
      <c r="Z45" s="42"/>
      <c r="AA45" s="49"/>
      <c r="AB45" s="42"/>
      <c r="AC45" s="49"/>
      <c r="AD45" s="42"/>
      <c r="AE45" s="49"/>
      <c r="AF45" s="42">
        <f t="shared" si="2"/>
        <v>0</v>
      </c>
      <c r="AG45" s="42">
        <f t="shared" si="0"/>
        <v>0</v>
      </c>
    </row>
    <row r="46" spans="1:33" x14ac:dyDescent="0.25">
      <c r="A46" s="409" t="s">
        <v>583</v>
      </c>
      <c r="B46" s="918">
        <v>150</v>
      </c>
      <c r="C46" s="49" t="s">
        <v>559</v>
      </c>
      <c r="D46" s="918"/>
      <c r="E46" s="49"/>
      <c r="F46" s="918"/>
      <c r="G46" s="49"/>
      <c r="H46" s="42"/>
      <c r="I46" s="49"/>
      <c r="J46" s="42"/>
      <c r="K46" s="49"/>
      <c r="L46" s="42"/>
      <c r="M46" s="49"/>
      <c r="N46" s="42"/>
      <c r="O46" s="49"/>
      <c r="P46" s="42"/>
      <c r="Q46" s="49"/>
      <c r="R46" s="42"/>
      <c r="S46" s="49"/>
      <c r="T46" s="42"/>
      <c r="U46" s="49"/>
      <c r="V46" s="42"/>
      <c r="W46" s="49"/>
      <c r="X46" s="42"/>
      <c r="Y46" s="49"/>
      <c r="Z46" s="42"/>
      <c r="AA46" s="49"/>
      <c r="AB46" s="42"/>
      <c r="AC46" s="49"/>
      <c r="AD46" s="42"/>
      <c r="AE46" s="49"/>
      <c r="AF46" s="42">
        <f t="shared" si="2"/>
        <v>150</v>
      </c>
      <c r="AG46" s="42">
        <f t="shared" si="0"/>
        <v>0</v>
      </c>
    </row>
    <row r="47" spans="1:33" x14ac:dyDescent="0.25">
      <c r="A47" s="49" t="s">
        <v>206</v>
      </c>
      <c r="B47" s="42"/>
      <c r="C47" s="49"/>
      <c r="D47" s="42"/>
      <c r="E47" s="49"/>
      <c r="F47" s="42"/>
      <c r="G47" s="49"/>
      <c r="H47" s="42"/>
      <c r="I47" s="49"/>
      <c r="J47" s="42"/>
      <c r="K47" s="49"/>
      <c r="L47" s="42"/>
      <c r="M47" s="49"/>
      <c r="N47" s="42"/>
      <c r="O47" s="49"/>
      <c r="P47" s="42"/>
      <c r="Q47" s="49"/>
      <c r="R47" s="42"/>
      <c r="S47" s="49"/>
      <c r="T47" s="42"/>
      <c r="U47" s="49"/>
      <c r="V47" s="42"/>
      <c r="W47" s="49"/>
      <c r="X47" s="42"/>
      <c r="Y47" s="49"/>
      <c r="Z47" s="42"/>
      <c r="AA47" s="49"/>
      <c r="AB47" s="42"/>
      <c r="AC47" s="49"/>
      <c r="AD47" s="42"/>
      <c r="AE47" s="49"/>
      <c r="AF47" s="42">
        <f t="shared" si="2"/>
        <v>0</v>
      </c>
      <c r="AG47" s="42">
        <f t="shared" si="0"/>
        <v>0</v>
      </c>
    </row>
    <row r="48" spans="1:33" x14ac:dyDescent="0.25">
      <c r="A48" s="49" t="s">
        <v>209</v>
      </c>
      <c r="B48" s="42"/>
      <c r="C48" s="49"/>
      <c r="D48" s="42"/>
      <c r="E48" s="49"/>
      <c r="F48" s="42"/>
      <c r="G48" s="49"/>
      <c r="H48" s="42"/>
      <c r="I48" s="49"/>
      <c r="J48" s="42"/>
      <c r="K48" s="49"/>
      <c r="L48" s="42"/>
      <c r="M48" s="49"/>
      <c r="N48" s="42"/>
      <c r="O48" s="49"/>
      <c r="P48" s="42"/>
      <c r="Q48" s="49"/>
      <c r="R48" s="42"/>
      <c r="S48" s="49"/>
      <c r="T48" s="42"/>
      <c r="U48" s="49"/>
      <c r="V48" s="42"/>
      <c r="W48" s="49"/>
      <c r="X48" s="42"/>
      <c r="Y48" s="49"/>
      <c r="Z48" s="42"/>
      <c r="AA48" s="49"/>
      <c r="AB48" s="42"/>
      <c r="AC48" s="49"/>
      <c r="AD48" s="42"/>
      <c r="AE48" s="49"/>
      <c r="AF48" s="42">
        <f t="shared" si="2"/>
        <v>0</v>
      </c>
      <c r="AG48" s="42">
        <f t="shared" si="0"/>
        <v>0</v>
      </c>
    </row>
    <row r="49" spans="1:33" x14ac:dyDescent="0.25">
      <c r="A49" s="49" t="s">
        <v>211</v>
      </c>
      <c r="B49" s="42"/>
      <c r="C49" s="49"/>
      <c r="D49" s="42"/>
      <c r="E49" s="49"/>
      <c r="F49" s="42"/>
      <c r="G49" s="49"/>
      <c r="H49" s="42"/>
      <c r="I49" s="49"/>
      <c r="J49" s="42"/>
      <c r="K49" s="49"/>
      <c r="L49" s="42"/>
      <c r="M49" s="49"/>
      <c r="N49" s="42"/>
      <c r="O49" s="49"/>
      <c r="P49" s="42"/>
      <c r="Q49" s="49"/>
      <c r="R49" s="42"/>
      <c r="S49" s="49"/>
      <c r="T49" s="42"/>
      <c r="U49" s="49"/>
      <c r="V49" s="42"/>
      <c r="W49" s="49"/>
      <c r="X49" s="42"/>
      <c r="Y49" s="49"/>
      <c r="Z49" s="42"/>
      <c r="AA49" s="49"/>
      <c r="AB49" s="42"/>
      <c r="AC49" s="49"/>
      <c r="AD49" s="42"/>
      <c r="AE49" s="49"/>
      <c r="AF49" s="42">
        <f t="shared" si="2"/>
        <v>0</v>
      </c>
      <c r="AG49" s="42">
        <f t="shared" si="0"/>
        <v>0</v>
      </c>
    </row>
    <row r="50" spans="1:33" x14ac:dyDescent="0.25">
      <c r="A50" s="49" t="s">
        <v>321</v>
      </c>
      <c r="B50" s="42"/>
      <c r="C50" s="49"/>
      <c r="D50" s="42"/>
      <c r="E50" s="49"/>
      <c r="F50" s="42"/>
      <c r="G50" s="49"/>
      <c r="H50" s="42"/>
      <c r="I50" s="49"/>
      <c r="J50" s="42"/>
      <c r="K50" s="49"/>
      <c r="L50" s="42"/>
      <c r="M50" s="49"/>
      <c r="N50" s="42"/>
      <c r="O50" s="49"/>
      <c r="P50" s="42"/>
      <c r="Q50" s="49"/>
      <c r="R50" s="42"/>
      <c r="S50" s="49"/>
      <c r="T50" s="42"/>
      <c r="U50" s="49"/>
      <c r="V50" s="42"/>
      <c r="W50" s="49"/>
      <c r="X50" s="42"/>
      <c r="Y50" s="49"/>
      <c r="Z50" s="42"/>
      <c r="AA50" s="49"/>
      <c r="AB50" s="42"/>
      <c r="AC50" s="49"/>
      <c r="AD50" s="42"/>
      <c r="AE50" s="49"/>
      <c r="AF50" s="42">
        <f t="shared" si="2"/>
        <v>0</v>
      </c>
      <c r="AG50" s="42">
        <f t="shared" si="0"/>
        <v>0</v>
      </c>
    </row>
    <row r="51" spans="1:33" x14ac:dyDescent="0.25">
      <c r="A51" s="49" t="s">
        <v>584</v>
      </c>
      <c r="B51" s="42"/>
      <c r="C51" s="49"/>
      <c r="D51" s="42"/>
      <c r="E51" s="49"/>
      <c r="F51" s="42"/>
      <c r="G51" s="49"/>
      <c r="H51" s="42"/>
      <c r="I51" s="49"/>
      <c r="J51" s="42"/>
      <c r="K51" s="49"/>
      <c r="L51" s="42"/>
      <c r="M51" s="49"/>
      <c r="N51" s="42"/>
      <c r="O51" s="49"/>
      <c r="P51" s="42"/>
      <c r="Q51" s="49"/>
      <c r="R51" s="42"/>
      <c r="S51" s="49"/>
      <c r="T51" s="42"/>
      <c r="U51" s="49"/>
      <c r="V51" s="42"/>
      <c r="W51" s="49"/>
      <c r="X51" s="42"/>
      <c r="Y51" s="49"/>
      <c r="Z51" s="42"/>
      <c r="AA51" s="49"/>
      <c r="AB51" s="42"/>
      <c r="AC51" s="49"/>
      <c r="AD51" s="42"/>
      <c r="AE51" s="49"/>
      <c r="AF51" s="42">
        <f t="shared" si="2"/>
        <v>0</v>
      </c>
      <c r="AG51" s="42">
        <f t="shared" si="0"/>
        <v>0</v>
      </c>
    </row>
    <row r="52" spans="1:33" x14ac:dyDescent="0.25">
      <c r="A52" s="49" t="s">
        <v>540</v>
      </c>
      <c r="B52" s="42"/>
      <c r="C52" s="49"/>
      <c r="D52" s="42"/>
      <c r="E52" s="49"/>
      <c r="F52" s="42"/>
      <c r="G52" s="49"/>
      <c r="H52" s="42"/>
      <c r="I52" s="49"/>
      <c r="J52" s="42"/>
      <c r="K52" s="49"/>
      <c r="L52" s="42"/>
      <c r="M52" s="49"/>
      <c r="N52" s="42"/>
      <c r="O52" s="49"/>
      <c r="P52" s="42"/>
      <c r="Q52" s="49"/>
      <c r="R52" s="42"/>
      <c r="S52" s="49"/>
      <c r="T52" s="42"/>
      <c r="U52" s="49"/>
      <c r="V52" s="42"/>
      <c r="W52" s="49"/>
      <c r="X52" s="42"/>
      <c r="Y52" s="49"/>
      <c r="Z52" s="42"/>
      <c r="AA52" s="49"/>
      <c r="AB52" s="42"/>
      <c r="AC52" s="49"/>
      <c r="AD52" s="42"/>
      <c r="AE52" s="49"/>
      <c r="AF52" s="42">
        <f t="shared" si="2"/>
        <v>0</v>
      </c>
      <c r="AG52" s="42">
        <f t="shared" si="0"/>
        <v>0</v>
      </c>
    </row>
    <row r="53" spans="1:33" x14ac:dyDescent="0.25">
      <c r="A53" s="49" t="s">
        <v>213</v>
      </c>
      <c r="B53" s="42"/>
      <c r="C53" s="49"/>
      <c r="D53" s="42"/>
      <c r="E53" s="49"/>
      <c r="F53" s="42"/>
      <c r="G53" s="49"/>
      <c r="H53" s="42"/>
      <c r="I53" s="49"/>
      <c r="J53" s="42"/>
      <c r="K53" s="49"/>
      <c r="L53" s="42"/>
      <c r="M53" s="49"/>
      <c r="N53" s="42"/>
      <c r="O53" s="49"/>
      <c r="P53" s="42"/>
      <c r="Q53" s="49"/>
      <c r="R53" s="42"/>
      <c r="S53" s="49"/>
      <c r="T53" s="42"/>
      <c r="U53" s="49"/>
      <c r="V53" s="42"/>
      <c r="W53" s="49"/>
      <c r="X53" s="42"/>
      <c r="Y53" s="49"/>
      <c r="Z53" s="42"/>
      <c r="AA53" s="49"/>
      <c r="AB53" s="42"/>
      <c r="AC53" s="49"/>
      <c r="AD53" s="42"/>
      <c r="AE53" s="49"/>
      <c r="AF53" s="42">
        <f t="shared" si="2"/>
        <v>0</v>
      </c>
      <c r="AG53" s="42">
        <f t="shared" si="0"/>
        <v>0</v>
      </c>
    </row>
    <row r="54" spans="1:33" x14ac:dyDescent="0.25">
      <c r="A54" s="49" t="s">
        <v>379</v>
      </c>
      <c r="B54" s="42"/>
      <c r="C54" s="49"/>
      <c r="D54" s="42"/>
      <c r="E54" s="49"/>
      <c r="F54" s="42"/>
      <c r="G54" s="49"/>
      <c r="H54" s="42"/>
      <c r="I54" s="49"/>
      <c r="J54" s="42"/>
      <c r="K54" s="49"/>
      <c r="L54" s="42"/>
      <c r="M54" s="49"/>
      <c r="N54" s="42"/>
      <c r="O54" s="49"/>
      <c r="P54" s="42"/>
      <c r="Q54" s="49"/>
      <c r="R54" s="42"/>
      <c r="S54" s="49"/>
      <c r="T54" s="42"/>
      <c r="U54" s="49"/>
      <c r="V54" s="42"/>
      <c r="W54" s="49"/>
      <c r="X54" s="42"/>
      <c r="Y54" s="49"/>
      <c r="Z54" s="42"/>
      <c r="AA54" s="49"/>
      <c r="AB54" s="42"/>
      <c r="AC54" s="49"/>
      <c r="AD54" s="42"/>
      <c r="AE54" s="49"/>
      <c r="AF54" s="42">
        <f t="shared" si="2"/>
        <v>0</v>
      </c>
      <c r="AG54" s="42">
        <f t="shared" si="0"/>
        <v>0</v>
      </c>
    </row>
    <row r="55" spans="1:33" x14ac:dyDescent="0.25">
      <c r="A55" s="49" t="s">
        <v>431</v>
      </c>
      <c r="B55" s="42"/>
      <c r="C55" s="49"/>
      <c r="D55" s="42"/>
      <c r="E55" s="49"/>
      <c r="F55" s="42"/>
      <c r="G55" s="49"/>
      <c r="H55" s="42"/>
      <c r="I55" s="49"/>
      <c r="J55" s="42"/>
      <c r="K55" s="49"/>
      <c r="L55" s="42"/>
      <c r="M55" s="49"/>
      <c r="N55" s="42"/>
      <c r="O55" s="49"/>
      <c r="P55" s="42"/>
      <c r="Q55" s="49"/>
      <c r="R55" s="42"/>
      <c r="S55" s="49"/>
      <c r="T55" s="42"/>
      <c r="U55" s="49"/>
      <c r="V55" s="42"/>
      <c r="W55" s="49"/>
      <c r="X55" s="42"/>
      <c r="Y55" s="49"/>
      <c r="Z55" s="42"/>
      <c r="AA55" s="49"/>
      <c r="AB55" s="42"/>
      <c r="AC55" s="49"/>
      <c r="AD55" s="42"/>
      <c r="AE55" s="49"/>
      <c r="AF55" s="42">
        <f t="shared" si="2"/>
        <v>0</v>
      </c>
      <c r="AG55" s="42">
        <f t="shared" si="0"/>
        <v>0</v>
      </c>
    </row>
    <row r="56" spans="1:33" x14ac:dyDescent="0.25">
      <c r="A56" s="49" t="s">
        <v>214</v>
      </c>
      <c r="B56" s="42"/>
      <c r="C56" s="49"/>
      <c r="D56" s="42"/>
      <c r="E56" s="49"/>
      <c r="F56" s="42"/>
      <c r="G56" s="49"/>
      <c r="H56" s="42"/>
      <c r="I56" s="49"/>
      <c r="J56" s="42"/>
      <c r="K56" s="49"/>
      <c r="L56" s="42"/>
      <c r="M56" s="49"/>
      <c r="N56" s="42"/>
      <c r="O56" s="49"/>
      <c r="P56" s="42"/>
      <c r="Q56" s="49"/>
      <c r="R56" s="42"/>
      <c r="S56" s="49"/>
      <c r="T56" s="42"/>
      <c r="U56" s="49"/>
      <c r="V56" s="42"/>
      <c r="W56" s="49"/>
      <c r="X56" s="42"/>
      <c r="Y56" s="49"/>
      <c r="Z56" s="42"/>
      <c r="AA56" s="49"/>
      <c r="AB56" s="42"/>
      <c r="AC56" s="49"/>
      <c r="AD56" s="42"/>
      <c r="AE56" s="49"/>
      <c r="AF56" s="42">
        <f t="shared" si="2"/>
        <v>0</v>
      </c>
      <c r="AG56" s="42">
        <f t="shared" si="0"/>
        <v>0</v>
      </c>
    </row>
    <row r="57" spans="1:33" ht="14.45" customHeight="1" x14ac:dyDescent="0.25">
      <c r="A57" s="410" t="s">
        <v>216</v>
      </c>
      <c r="B57" s="919"/>
      <c r="C57" s="49"/>
      <c r="D57" s="919"/>
      <c r="E57" s="49"/>
      <c r="F57" s="919"/>
      <c r="G57" s="49"/>
      <c r="H57" s="42"/>
      <c r="I57" s="49"/>
      <c r="J57" s="42"/>
      <c r="K57" s="49"/>
      <c r="L57" s="42"/>
      <c r="M57" s="49"/>
      <c r="N57" s="42"/>
      <c r="O57" s="49"/>
      <c r="P57" s="42"/>
      <c r="Q57" s="49"/>
      <c r="R57" s="42"/>
      <c r="S57" s="49"/>
      <c r="T57" s="42"/>
      <c r="U57" s="49"/>
      <c r="V57" s="42"/>
      <c r="W57" s="49"/>
      <c r="X57" s="42"/>
      <c r="Y57" s="49"/>
      <c r="Z57" s="42"/>
      <c r="AA57" s="49"/>
      <c r="AB57" s="42"/>
      <c r="AC57" s="49"/>
      <c r="AD57" s="42"/>
      <c r="AE57" s="49"/>
      <c r="AF57" s="42">
        <f t="shared" si="2"/>
        <v>0</v>
      </c>
      <c r="AG57" s="42">
        <f t="shared" si="0"/>
        <v>0</v>
      </c>
    </row>
    <row r="58" spans="1:33" ht="14.45" customHeight="1" x14ac:dyDescent="0.25">
      <c r="A58" s="410" t="s">
        <v>380</v>
      </c>
      <c r="B58" s="919"/>
      <c r="C58" s="49"/>
      <c r="D58" s="919"/>
      <c r="E58" s="49"/>
      <c r="F58" s="919"/>
      <c r="G58" s="49"/>
      <c r="H58" s="42"/>
      <c r="I58" s="49"/>
      <c r="J58" s="42"/>
      <c r="K58" s="49"/>
      <c r="L58" s="42"/>
      <c r="M58" s="49"/>
      <c r="N58" s="42"/>
      <c r="O58" s="49"/>
      <c r="P58" s="42"/>
      <c r="Q58" s="49"/>
      <c r="R58" s="42"/>
      <c r="S58" s="49"/>
      <c r="T58" s="42"/>
      <c r="U58" s="49"/>
      <c r="V58" s="42"/>
      <c r="W58" s="49"/>
      <c r="X58" s="42"/>
      <c r="Y58" s="49"/>
      <c r="Z58" s="42"/>
      <c r="AA58" s="49"/>
      <c r="AB58" s="42"/>
      <c r="AC58" s="49"/>
      <c r="AD58" s="42"/>
      <c r="AE58" s="49"/>
      <c r="AF58" s="42">
        <f t="shared" si="2"/>
        <v>0</v>
      </c>
      <c r="AG58" s="42">
        <f t="shared" si="0"/>
        <v>0</v>
      </c>
    </row>
    <row r="59" spans="1:33" ht="14.45" customHeight="1" x14ac:dyDescent="0.25">
      <c r="A59" s="410" t="s">
        <v>582</v>
      </c>
      <c r="B59" s="919"/>
      <c r="C59" s="49"/>
      <c r="D59" s="919"/>
      <c r="E59" s="49"/>
      <c r="F59" s="919"/>
      <c r="G59" s="49"/>
      <c r="H59" s="42"/>
      <c r="I59" s="49"/>
      <c r="J59" s="42"/>
      <c r="K59" s="49"/>
      <c r="L59" s="42"/>
      <c r="M59" s="49"/>
      <c r="N59" s="42"/>
      <c r="O59" s="49"/>
      <c r="P59" s="42"/>
      <c r="Q59" s="49"/>
      <c r="R59" s="42"/>
      <c r="S59" s="49"/>
      <c r="T59" s="42"/>
      <c r="U59" s="49"/>
      <c r="V59" s="42"/>
      <c r="W59" s="49"/>
      <c r="X59" s="42"/>
      <c r="Y59" s="49"/>
      <c r="Z59" s="42"/>
      <c r="AA59" s="49"/>
      <c r="AB59" s="42"/>
      <c r="AC59" s="49"/>
      <c r="AD59" s="42"/>
      <c r="AE59" s="49"/>
      <c r="AF59" s="42">
        <f t="shared" si="2"/>
        <v>0</v>
      </c>
      <c r="AG59" s="42">
        <f t="shared" si="0"/>
        <v>0</v>
      </c>
    </row>
    <row r="60" spans="1:33" x14ac:dyDescent="0.25">
      <c r="A60" s="49" t="s">
        <v>217</v>
      </c>
      <c r="B60" s="42"/>
      <c r="C60" s="49"/>
      <c r="D60" s="42"/>
      <c r="E60" s="49"/>
      <c r="F60" s="42"/>
      <c r="G60" s="49"/>
      <c r="H60" s="42"/>
      <c r="I60" s="49"/>
      <c r="J60" s="42"/>
      <c r="K60" s="49"/>
      <c r="L60" s="42"/>
      <c r="M60" s="49"/>
      <c r="N60" s="42"/>
      <c r="O60" s="49"/>
      <c r="P60" s="42"/>
      <c r="Q60" s="49"/>
      <c r="R60" s="42"/>
      <c r="S60" s="49"/>
      <c r="T60" s="42"/>
      <c r="U60" s="49"/>
      <c r="V60" s="42"/>
      <c r="W60" s="49"/>
      <c r="X60" s="42"/>
      <c r="Y60" s="49"/>
      <c r="Z60" s="42"/>
      <c r="AA60" s="49"/>
      <c r="AB60" s="42"/>
      <c r="AC60" s="49"/>
      <c r="AD60" s="42"/>
      <c r="AE60" s="49"/>
      <c r="AF60" s="42">
        <f t="shared" si="2"/>
        <v>0</v>
      </c>
      <c r="AG60" s="42">
        <f t="shared" si="0"/>
        <v>0</v>
      </c>
    </row>
    <row r="61" spans="1:33" x14ac:dyDescent="0.25">
      <c r="A61" s="49" t="s">
        <v>219</v>
      </c>
      <c r="B61" s="42"/>
      <c r="C61" s="49"/>
      <c r="D61" s="42"/>
      <c r="E61" s="49"/>
      <c r="F61" s="42"/>
      <c r="G61" s="49"/>
      <c r="H61" s="42"/>
      <c r="I61" s="49"/>
      <c r="J61" s="42"/>
      <c r="K61" s="49"/>
      <c r="L61" s="42"/>
      <c r="M61" s="49"/>
      <c r="N61" s="42"/>
      <c r="O61" s="49"/>
      <c r="P61" s="42"/>
      <c r="Q61" s="49"/>
      <c r="R61" s="42"/>
      <c r="S61" s="49"/>
      <c r="T61" s="42"/>
      <c r="U61" s="49"/>
      <c r="V61" s="42"/>
      <c r="W61" s="49"/>
      <c r="X61" s="42"/>
      <c r="Y61" s="49"/>
      <c r="Z61" s="42"/>
      <c r="AA61" s="49"/>
      <c r="AB61" s="42"/>
      <c r="AC61" s="49"/>
      <c r="AD61" s="42"/>
      <c r="AE61" s="49"/>
      <c r="AF61" s="42">
        <f t="shared" si="2"/>
        <v>0</v>
      </c>
      <c r="AG61" s="42">
        <f t="shared" si="0"/>
        <v>0</v>
      </c>
    </row>
    <row r="62" spans="1:33" x14ac:dyDescent="0.25">
      <c r="A62" s="49" t="s">
        <v>220</v>
      </c>
      <c r="B62" s="42"/>
      <c r="C62" s="49"/>
      <c r="D62" s="42"/>
      <c r="E62" s="49"/>
      <c r="F62" s="42"/>
      <c r="G62" s="49"/>
      <c r="H62" s="42"/>
      <c r="I62" s="49"/>
      <c r="J62" s="42"/>
      <c r="K62" s="49"/>
      <c r="L62" s="42"/>
      <c r="M62" s="49"/>
      <c r="N62" s="42"/>
      <c r="O62" s="49"/>
      <c r="P62" s="42"/>
      <c r="Q62" s="49"/>
      <c r="R62" s="42"/>
      <c r="S62" s="49"/>
      <c r="T62" s="42"/>
      <c r="U62" s="49"/>
      <c r="V62" s="42"/>
      <c r="W62" s="49"/>
      <c r="X62" s="42"/>
      <c r="Y62" s="49"/>
      <c r="Z62" s="42"/>
      <c r="AA62" s="49"/>
      <c r="AB62" s="42"/>
      <c r="AC62" s="49"/>
      <c r="AD62" s="42"/>
      <c r="AE62" s="49"/>
      <c r="AF62" s="42">
        <f t="shared" si="2"/>
        <v>0</v>
      </c>
      <c r="AG62" s="42">
        <f t="shared" si="0"/>
        <v>0</v>
      </c>
    </row>
    <row r="63" spans="1:33" x14ac:dyDescent="0.25">
      <c r="A63" s="409" t="s">
        <v>222</v>
      </c>
      <c r="B63" s="918"/>
      <c r="C63" s="49"/>
      <c r="D63" s="918"/>
      <c r="E63" s="49"/>
      <c r="F63" s="918"/>
      <c r="G63" s="49"/>
      <c r="H63" s="42"/>
      <c r="I63" s="49"/>
      <c r="J63" s="42"/>
      <c r="K63" s="49"/>
      <c r="L63" s="42"/>
      <c r="M63" s="49"/>
      <c r="N63" s="42"/>
      <c r="O63" s="49"/>
      <c r="P63" s="42"/>
      <c r="Q63" s="49"/>
      <c r="R63" s="42"/>
      <c r="S63" s="49"/>
      <c r="T63" s="42"/>
      <c r="U63" s="49"/>
      <c r="V63" s="42"/>
      <c r="W63" s="49"/>
      <c r="X63" s="42"/>
      <c r="Y63" s="49"/>
      <c r="Z63" s="42"/>
      <c r="AA63" s="49"/>
      <c r="AB63" s="42"/>
      <c r="AC63" s="49"/>
      <c r="AD63" s="42"/>
      <c r="AE63" s="49"/>
      <c r="AF63" s="42">
        <f t="shared" si="2"/>
        <v>0</v>
      </c>
      <c r="AG63" s="42">
        <f t="shared" si="0"/>
        <v>0</v>
      </c>
    </row>
    <row r="64" spans="1:33" x14ac:dyDescent="0.25">
      <c r="A64" s="409" t="s">
        <v>223</v>
      </c>
      <c r="B64" s="918"/>
      <c r="C64" s="49"/>
      <c r="D64" s="918"/>
      <c r="E64" s="49"/>
      <c r="F64" s="918"/>
      <c r="G64" s="49"/>
      <c r="H64" s="42"/>
      <c r="I64" s="49"/>
      <c r="J64" s="42"/>
      <c r="K64" s="49"/>
      <c r="L64" s="42"/>
      <c r="M64" s="49"/>
      <c r="N64" s="42"/>
      <c r="O64" s="49"/>
      <c r="P64" s="42"/>
      <c r="Q64" s="49"/>
      <c r="R64" s="42"/>
      <c r="S64" s="49"/>
      <c r="T64" s="42"/>
      <c r="U64" s="49"/>
      <c r="V64" s="42"/>
      <c r="W64" s="49"/>
      <c r="X64" s="42"/>
      <c r="Y64" s="49"/>
      <c r="Z64" s="42"/>
      <c r="AA64" s="49"/>
      <c r="AB64" s="42"/>
      <c r="AC64" s="49"/>
      <c r="AD64" s="42"/>
      <c r="AE64" s="49"/>
      <c r="AF64" s="42">
        <f t="shared" si="2"/>
        <v>0</v>
      </c>
      <c r="AG64" s="42">
        <f t="shared" si="0"/>
        <v>0</v>
      </c>
    </row>
    <row r="65" spans="1:33" x14ac:dyDescent="0.25">
      <c r="A65" s="409" t="s">
        <v>224</v>
      </c>
      <c r="B65" s="918"/>
      <c r="C65" s="49"/>
      <c r="D65" s="918"/>
      <c r="E65" s="49"/>
      <c r="F65" s="918"/>
      <c r="G65" s="49"/>
      <c r="H65" s="42"/>
      <c r="I65" s="49"/>
      <c r="J65" s="42"/>
      <c r="K65" s="49"/>
      <c r="L65" s="42"/>
      <c r="M65" s="49"/>
      <c r="N65" s="42"/>
      <c r="O65" s="49"/>
      <c r="P65" s="42"/>
      <c r="Q65" s="49"/>
      <c r="R65" s="42"/>
      <c r="S65" s="49"/>
      <c r="T65" s="42"/>
      <c r="U65" s="49"/>
      <c r="V65" s="42"/>
      <c r="W65" s="49"/>
      <c r="X65" s="42"/>
      <c r="Y65" s="49"/>
      <c r="Z65" s="42"/>
      <c r="AA65" s="49"/>
      <c r="AB65" s="42"/>
      <c r="AC65" s="49"/>
      <c r="AD65" s="42"/>
      <c r="AE65" s="49"/>
      <c r="AF65" s="42">
        <f t="shared" si="2"/>
        <v>0</v>
      </c>
      <c r="AG65" s="42">
        <f t="shared" si="0"/>
        <v>0</v>
      </c>
    </row>
    <row r="66" spans="1:33" x14ac:dyDescent="0.25">
      <c r="A66" s="409" t="s">
        <v>325</v>
      </c>
      <c r="B66" s="918"/>
      <c r="C66" s="49"/>
      <c r="D66" s="918"/>
      <c r="E66" s="49"/>
      <c r="F66" s="918"/>
      <c r="G66" s="49"/>
      <c r="H66" s="42"/>
      <c r="I66" s="49"/>
      <c r="J66" s="42"/>
      <c r="K66" s="49"/>
      <c r="L66" s="42"/>
      <c r="M66" s="49"/>
      <c r="N66" s="42"/>
      <c r="O66" s="49"/>
      <c r="P66" s="42"/>
      <c r="Q66" s="49"/>
      <c r="R66" s="42"/>
      <c r="S66" s="49"/>
      <c r="T66" s="42"/>
      <c r="U66" s="49"/>
      <c r="V66" s="42"/>
      <c r="W66" s="49"/>
      <c r="X66" s="42"/>
      <c r="Y66" s="49"/>
      <c r="Z66" s="42"/>
      <c r="AA66" s="49"/>
      <c r="AB66" s="42"/>
      <c r="AC66" s="49"/>
      <c r="AD66" s="42"/>
      <c r="AE66" s="49"/>
      <c r="AF66" s="42">
        <f t="shared" si="2"/>
        <v>0</v>
      </c>
      <c r="AG66" s="42">
        <f t="shared" si="0"/>
        <v>0</v>
      </c>
    </row>
    <row r="67" spans="1:33" x14ac:dyDescent="0.25">
      <c r="A67" s="49" t="s">
        <v>226</v>
      </c>
      <c r="B67" s="42"/>
      <c r="C67" s="49"/>
      <c r="D67" s="42"/>
      <c r="E67" s="49"/>
      <c r="F67" s="42"/>
      <c r="G67" s="49"/>
      <c r="H67" s="42"/>
      <c r="I67" s="49"/>
      <c r="J67" s="42"/>
      <c r="K67" s="49"/>
      <c r="L67" s="42"/>
      <c r="M67" s="49"/>
      <c r="N67" s="42"/>
      <c r="O67" s="49"/>
      <c r="P67" s="42"/>
      <c r="Q67" s="49"/>
      <c r="R67" s="42"/>
      <c r="S67" s="49"/>
      <c r="T67" s="42"/>
      <c r="U67" s="49"/>
      <c r="V67" s="42"/>
      <c r="W67" s="49"/>
      <c r="X67" s="42"/>
      <c r="Y67" s="49"/>
      <c r="Z67" s="42"/>
      <c r="AA67" s="49"/>
      <c r="AB67" s="42"/>
      <c r="AC67" s="49"/>
      <c r="AD67" s="42"/>
      <c r="AE67" s="49"/>
      <c r="AF67" s="42">
        <f t="shared" si="2"/>
        <v>0</v>
      </c>
      <c r="AG67" s="42">
        <f t="shared" si="0"/>
        <v>0</v>
      </c>
    </row>
    <row r="68" spans="1:33" x14ac:dyDescent="0.25">
      <c r="A68" s="49" t="s">
        <v>828</v>
      </c>
      <c r="B68" s="42"/>
      <c r="C68" s="49"/>
      <c r="D68" s="42"/>
      <c r="E68" s="49"/>
      <c r="F68" s="42"/>
      <c r="G68" s="49"/>
      <c r="H68" s="42"/>
      <c r="I68" s="49"/>
      <c r="J68" s="42"/>
      <c r="K68" s="49"/>
      <c r="L68" s="42"/>
      <c r="M68" s="49"/>
      <c r="N68" s="42"/>
      <c r="O68" s="49"/>
      <c r="P68" s="42"/>
      <c r="Q68" s="49"/>
      <c r="R68" s="42"/>
      <c r="S68" s="49"/>
      <c r="T68" s="42"/>
      <c r="U68" s="49"/>
      <c r="V68" s="42"/>
      <c r="W68" s="49"/>
      <c r="X68" s="42"/>
      <c r="Y68" s="49"/>
      <c r="Z68" s="42"/>
      <c r="AA68" s="49"/>
      <c r="AB68" s="42"/>
      <c r="AC68" s="49"/>
      <c r="AD68" s="42"/>
      <c r="AE68" s="49"/>
      <c r="AF68" s="42"/>
      <c r="AG68" s="42"/>
    </row>
    <row r="69" spans="1:33" x14ac:dyDescent="0.25">
      <c r="A69" s="49" t="s">
        <v>228</v>
      </c>
      <c r="B69" s="42"/>
      <c r="C69" s="49"/>
      <c r="D69" s="42"/>
      <c r="E69" s="49"/>
      <c r="F69" s="42"/>
      <c r="G69" s="49"/>
      <c r="H69" s="42"/>
      <c r="I69" s="49"/>
      <c r="J69" s="42"/>
      <c r="K69" s="49"/>
      <c r="L69" s="42"/>
      <c r="M69" s="49"/>
      <c r="N69" s="42"/>
      <c r="O69" s="49"/>
      <c r="P69" s="42"/>
      <c r="Q69" s="49"/>
      <c r="R69" s="42"/>
      <c r="S69" s="49"/>
      <c r="T69" s="42"/>
      <c r="U69" s="49"/>
      <c r="V69" s="42"/>
      <c r="W69" s="49"/>
      <c r="X69" s="42"/>
      <c r="Y69" s="49"/>
      <c r="Z69" s="42"/>
      <c r="AA69" s="49"/>
      <c r="AB69" s="42"/>
      <c r="AC69" s="49"/>
      <c r="AD69" s="42"/>
      <c r="AE69" s="49"/>
      <c r="AF69" s="42">
        <f t="shared" si="2"/>
        <v>0</v>
      </c>
      <c r="AG69" s="42">
        <f t="shared" si="0"/>
        <v>0</v>
      </c>
    </row>
    <row r="70" spans="1:33" ht="15" customHeight="1" x14ac:dyDescent="0.25">
      <c r="A70" s="411" t="s">
        <v>229</v>
      </c>
      <c r="B70" s="920">
        <v>300</v>
      </c>
      <c r="C70" s="49"/>
      <c r="D70" s="920"/>
      <c r="E70" s="49"/>
      <c r="F70" s="920"/>
      <c r="G70" s="49"/>
      <c r="H70" s="42"/>
      <c r="I70" s="49"/>
      <c r="J70" s="42"/>
      <c r="K70" s="49"/>
      <c r="L70" s="42"/>
      <c r="M70" s="49"/>
      <c r="N70" s="42"/>
      <c r="O70" s="49"/>
      <c r="P70" s="42"/>
      <c r="Q70" s="49"/>
      <c r="R70" s="42"/>
      <c r="S70" s="49"/>
      <c r="T70" s="42"/>
      <c r="U70" s="49"/>
      <c r="V70" s="42"/>
      <c r="W70" s="49"/>
      <c r="X70" s="42"/>
      <c r="Y70" s="49"/>
      <c r="Z70" s="42"/>
      <c r="AA70" s="49"/>
      <c r="AB70" s="42"/>
      <c r="AC70" s="49"/>
      <c r="AD70" s="42"/>
      <c r="AE70" s="49"/>
      <c r="AF70" s="42">
        <f t="shared" si="2"/>
        <v>300</v>
      </c>
      <c r="AG70" s="42">
        <f t="shared" si="0"/>
        <v>0</v>
      </c>
    </row>
    <row r="71" spans="1:33" ht="15" customHeight="1" x14ac:dyDescent="0.25">
      <c r="A71" s="411" t="s">
        <v>581</v>
      </c>
      <c r="B71" s="920"/>
      <c r="C71" s="49"/>
      <c r="D71" s="920"/>
      <c r="E71" s="49"/>
      <c r="F71" s="920"/>
      <c r="G71" s="49"/>
      <c r="H71" s="42"/>
      <c r="I71" s="49"/>
      <c r="J71" s="42"/>
      <c r="K71" s="49"/>
      <c r="L71" s="42"/>
      <c r="M71" s="49"/>
      <c r="N71" s="42"/>
      <c r="O71" s="49"/>
      <c r="P71" s="42"/>
      <c r="Q71" s="49"/>
      <c r="R71" s="42"/>
      <c r="S71" s="49"/>
      <c r="T71" s="42"/>
      <c r="U71" s="49"/>
      <c r="V71" s="42"/>
      <c r="W71" s="49"/>
      <c r="X71" s="42"/>
      <c r="Y71" s="49"/>
      <c r="Z71" s="42"/>
      <c r="AA71" s="49"/>
      <c r="AB71" s="42"/>
      <c r="AC71" s="49"/>
      <c r="AD71" s="42"/>
      <c r="AE71" s="49"/>
      <c r="AF71" s="42">
        <f t="shared" si="2"/>
        <v>0</v>
      </c>
      <c r="AG71" s="42">
        <f t="shared" ref="AG71:AG136" si="3">SUM(H71:AD71)</f>
        <v>0</v>
      </c>
    </row>
    <row r="72" spans="1:33" ht="15" customHeight="1" x14ac:dyDescent="0.25">
      <c r="A72" s="411" t="s">
        <v>545</v>
      </c>
      <c r="B72" s="920"/>
      <c r="C72" s="49"/>
      <c r="D72" s="920"/>
      <c r="E72" s="49"/>
      <c r="F72" s="920"/>
      <c r="G72" s="49"/>
      <c r="H72" s="42"/>
      <c r="I72" s="49"/>
      <c r="J72" s="42"/>
      <c r="K72" s="49"/>
      <c r="L72" s="42"/>
      <c r="M72" s="49"/>
      <c r="N72" s="42"/>
      <c r="O72" s="49"/>
      <c r="P72" s="42"/>
      <c r="Q72" s="49"/>
      <c r="R72" s="42"/>
      <c r="S72" s="49"/>
      <c r="T72" s="42"/>
      <c r="U72" s="49"/>
      <c r="V72" s="42"/>
      <c r="W72" s="49"/>
      <c r="X72" s="42"/>
      <c r="Y72" s="49"/>
      <c r="Z72" s="42"/>
      <c r="AA72" s="49"/>
      <c r="AB72" s="42"/>
      <c r="AC72" s="49"/>
      <c r="AD72" s="42"/>
      <c r="AE72" s="49"/>
      <c r="AF72" s="42">
        <f t="shared" si="2"/>
        <v>0</v>
      </c>
      <c r="AG72" s="42">
        <f t="shared" si="3"/>
        <v>0</v>
      </c>
    </row>
    <row r="73" spans="1:33" x14ac:dyDescent="0.25">
      <c r="A73" s="49" t="s">
        <v>230</v>
      </c>
      <c r="B73" s="42"/>
      <c r="C73" s="49"/>
      <c r="D73" s="42"/>
      <c r="E73" s="49"/>
      <c r="F73" s="42"/>
      <c r="G73" s="49"/>
      <c r="H73" s="42"/>
      <c r="I73" s="49"/>
      <c r="J73" s="42"/>
      <c r="K73" s="49"/>
      <c r="L73" s="42"/>
      <c r="M73" s="49"/>
      <c r="N73" s="42"/>
      <c r="O73" s="49"/>
      <c r="P73" s="42"/>
      <c r="Q73" s="49"/>
      <c r="R73" s="42"/>
      <c r="S73" s="49"/>
      <c r="T73" s="42"/>
      <c r="U73" s="49"/>
      <c r="V73" s="42"/>
      <c r="W73" s="49"/>
      <c r="X73" s="42"/>
      <c r="Y73" s="49"/>
      <c r="Z73" s="42"/>
      <c r="AA73" s="49"/>
      <c r="AB73" s="42"/>
      <c r="AC73" s="49"/>
      <c r="AD73" s="42"/>
      <c r="AE73" s="49"/>
      <c r="AF73" s="42">
        <f t="shared" ref="AF73:AF138" si="4">SUM(B73:AD73)</f>
        <v>0</v>
      </c>
      <c r="AG73" s="42">
        <f t="shared" si="3"/>
        <v>0</v>
      </c>
    </row>
    <row r="74" spans="1:33" x14ac:dyDescent="0.25">
      <c r="A74" s="49" t="s">
        <v>231</v>
      </c>
      <c r="B74" s="42"/>
      <c r="C74" s="49"/>
      <c r="D74" s="42"/>
      <c r="E74" s="49"/>
      <c r="F74" s="42"/>
      <c r="G74" s="49"/>
      <c r="H74" s="42"/>
      <c r="I74" s="49"/>
      <c r="J74" s="42"/>
      <c r="K74" s="49"/>
      <c r="L74" s="42"/>
      <c r="M74" s="49"/>
      <c r="N74" s="42"/>
      <c r="O74" s="49"/>
      <c r="P74" s="42"/>
      <c r="Q74" s="49"/>
      <c r="R74" s="42"/>
      <c r="S74" s="49"/>
      <c r="T74" s="42"/>
      <c r="U74" s="49"/>
      <c r="V74" s="42"/>
      <c r="W74" s="49"/>
      <c r="X74" s="42"/>
      <c r="Y74" s="49"/>
      <c r="Z74" s="42"/>
      <c r="AA74" s="49"/>
      <c r="AB74" s="42"/>
      <c r="AC74" s="49"/>
      <c r="AD74" s="42"/>
      <c r="AE74" s="49"/>
      <c r="AF74" s="42">
        <f t="shared" si="4"/>
        <v>0</v>
      </c>
      <c r="AG74" s="42">
        <f t="shared" si="3"/>
        <v>0</v>
      </c>
    </row>
    <row r="75" spans="1:33" x14ac:dyDescent="0.25">
      <c r="A75" s="49" t="s">
        <v>232</v>
      </c>
      <c r="B75" s="42"/>
      <c r="C75" s="49"/>
      <c r="D75" s="42"/>
      <c r="E75" s="49"/>
      <c r="F75" s="42"/>
      <c r="G75" s="49"/>
      <c r="H75" s="42"/>
      <c r="I75" s="49"/>
      <c r="J75" s="42"/>
      <c r="K75" s="49"/>
      <c r="L75" s="42"/>
      <c r="M75" s="49"/>
      <c r="N75" s="42"/>
      <c r="O75" s="49"/>
      <c r="P75" s="42"/>
      <c r="Q75" s="49"/>
      <c r="R75" s="42"/>
      <c r="S75" s="49"/>
      <c r="T75" s="42"/>
      <c r="U75" s="49"/>
      <c r="V75" s="42"/>
      <c r="W75" s="49"/>
      <c r="X75" s="42"/>
      <c r="Y75" s="49"/>
      <c r="Z75" s="42"/>
      <c r="AA75" s="49"/>
      <c r="AB75" s="42"/>
      <c r="AC75" s="49"/>
      <c r="AD75" s="42"/>
      <c r="AE75" s="49"/>
      <c r="AF75" s="42">
        <f t="shared" si="4"/>
        <v>0</v>
      </c>
      <c r="AG75" s="42">
        <f t="shared" si="3"/>
        <v>0</v>
      </c>
    </row>
    <row r="76" spans="1:33" x14ac:dyDescent="0.25">
      <c r="A76" s="49" t="s">
        <v>233</v>
      </c>
      <c r="B76" s="42"/>
      <c r="C76" s="49"/>
      <c r="D76" s="42"/>
      <c r="E76" s="49"/>
      <c r="F76" s="42"/>
      <c r="G76" s="49"/>
      <c r="H76" s="42"/>
      <c r="I76" s="49"/>
      <c r="J76" s="42"/>
      <c r="K76" s="49"/>
      <c r="L76" s="42"/>
      <c r="M76" s="49"/>
      <c r="N76" s="42"/>
      <c r="O76" s="49"/>
      <c r="P76" s="42"/>
      <c r="Q76" s="49"/>
      <c r="R76" s="42"/>
      <c r="S76" s="49"/>
      <c r="T76" s="42"/>
      <c r="U76" s="49"/>
      <c r="V76" s="42"/>
      <c r="W76" s="49"/>
      <c r="X76" s="42"/>
      <c r="Y76" s="49"/>
      <c r="Z76" s="42"/>
      <c r="AA76" s="49"/>
      <c r="AB76" s="42"/>
      <c r="AC76" s="49"/>
      <c r="AD76" s="42"/>
      <c r="AE76" s="49"/>
      <c r="AF76" s="42">
        <f t="shared" si="4"/>
        <v>0</v>
      </c>
      <c r="AG76" s="42">
        <f t="shared" si="3"/>
        <v>0</v>
      </c>
    </row>
    <row r="77" spans="1:33" x14ac:dyDescent="0.25">
      <c r="A77" s="49" t="s">
        <v>234</v>
      </c>
      <c r="B77" s="42"/>
      <c r="C77" s="49"/>
      <c r="D77" s="42"/>
      <c r="E77" s="49"/>
      <c r="F77" s="42"/>
      <c r="G77" s="49"/>
      <c r="H77" s="42"/>
      <c r="I77" s="49"/>
      <c r="J77" s="42"/>
      <c r="K77" s="49"/>
      <c r="L77" s="42"/>
      <c r="M77" s="49"/>
      <c r="N77" s="42"/>
      <c r="O77" s="49"/>
      <c r="P77" s="42"/>
      <c r="Q77" s="49"/>
      <c r="R77" s="42"/>
      <c r="S77" s="49"/>
      <c r="T77" s="42"/>
      <c r="U77" s="49"/>
      <c r="V77" s="42"/>
      <c r="W77" s="49"/>
      <c r="X77" s="42"/>
      <c r="Y77" s="49"/>
      <c r="Z77" s="42"/>
      <c r="AA77" s="49"/>
      <c r="AB77" s="42"/>
      <c r="AC77" s="49"/>
      <c r="AD77" s="42"/>
      <c r="AE77" s="49"/>
      <c r="AF77" s="42">
        <f t="shared" si="4"/>
        <v>0</v>
      </c>
      <c r="AG77" s="42">
        <f t="shared" si="3"/>
        <v>0</v>
      </c>
    </row>
    <row r="78" spans="1:33" x14ac:dyDescent="0.25">
      <c r="A78" s="49" t="s">
        <v>235</v>
      </c>
      <c r="B78" s="42"/>
      <c r="C78" s="49"/>
      <c r="D78" s="42"/>
      <c r="E78" s="49"/>
      <c r="F78" s="42"/>
      <c r="G78" s="49"/>
      <c r="H78" s="42"/>
      <c r="I78" s="49"/>
      <c r="J78" s="42"/>
      <c r="K78" s="49"/>
      <c r="L78" s="42"/>
      <c r="M78" s="49"/>
      <c r="N78" s="42"/>
      <c r="O78" s="49"/>
      <c r="P78" s="42"/>
      <c r="Q78" s="49"/>
      <c r="R78" s="42"/>
      <c r="S78" s="49"/>
      <c r="T78" s="42"/>
      <c r="U78" s="49"/>
      <c r="V78" s="42"/>
      <c r="W78" s="49"/>
      <c r="X78" s="42"/>
      <c r="Y78" s="49"/>
      <c r="Z78" s="42"/>
      <c r="AA78" s="49"/>
      <c r="AB78" s="42"/>
      <c r="AC78" s="49"/>
      <c r="AD78" s="42"/>
      <c r="AE78" s="49"/>
      <c r="AF78" s="42">
        <f t="shared" si="4"/>
        <v>0</v>
      </c>
      <c r="AG78" s="42">
        <f t="shared" si="3"/>
        <v>0</v>
      </c>
    </row>
    <row r="79" spans="1:33" x14ac:dyDescent="0.25">
      <c r="A79" s="49" t="s">
        <v>236</v>
      </c>
      <c r="B79" s="42"/>
      <c r="C79" s="49"/>
      <c r="D79" s="42"/>
      <c r="E79" s="49"/>
      <c r="F79" s="42"/>
      <c r="G79" s="49"/>
      <c r="H79" s="42"/>
      <c r="I79" s="49"/>
      <c r="J79" s="42"/>
      <c r="K79" s="49"/>
      <c r="L79" s="42"/>
      <c r="M79" s="49"/>
      <c r="N79" s="42"/>
      <c r="O79" s="49"/>
      <c r="P79" s="42"/>
      <c r="Q79" s="49"/>
      <c r="R79" s="42"/>
      <c r="S79" s="49"/>
      <c r="T79" s="42"/>
      <c r="U79" s="49"/>
      <c r="V79" s="42"/>
      <c r="W79" s="49"/>
      <c r="X79" s="42"/>
      <c r="Y79" s="49"/>
      <c r="Z79" s="42"/>
      <c r="AA79" s="49"/>
      <c r="AB79" s="42"/>
      <c r="AC79" s="49"/>
      <c r="AD79" s="42"/>
      <c r="AE79" s="49"/>
      <c r="AF79" s="42">
        <f t="shared" si="4"/>
        <v>0</v>
      </c>
      <c r="AG79" s="42">
        <f t="shared" si="3"/>
        <v>0</v>
      </c>
    </row>
    <row r="80" spans="1:33" x14ac:dyDescent="0.25">
      <c r="A80" s="49" t="s">
        <v>237</v>
      </c>
      <c r="B80" s="42"/>
      <c r="C80" s="49"/>
      <c r="D80" s="42"/>
      <c r="E80" s="49"/>
      <c r="F80" s="42"/>
      <c r="G80" s="49"/>
      <c r="H80" s="42"/>
      <c r="I80" s="49"/>
      <c r="J80" s="42"/>
      <c r="K80" s="49"/>
      <c r="L80" s="42"/>
      <c r="M80" s="49"/>
      <c r="N80" s="42"/>
      <c r="O80" s="49"/>
      <c r="P80" s="42"/>
      <c r="Q80" s="49"/>
      <c r="R80" s="42"/>
      <c r="S80" s="49"/>
      <c r="T80" s="42"/>
      <c r="U80" s="49"/>
      <c r="V80" s="42"/>
      <c r="W80" s="49"/>
      <c r="X80" s="42"/>
      <c r="Y80" s="49"/>
      <c r="Z80" s="42"/>
      <c r="AA80" s="49"/>
      <c r="AB80" s="42"/>
      <c r="AC80" s="49"/>
      <c r="AD80" s="42"/>
      <c r="AE80" s="49"/>
      <c r="AF80" s="42">
        <f t="shared" si="4"/>
        <v>0</v>
      </c>
      <c r="AG80" s="42">
        <f t="shared" si="3"/>
        <v>0</v>
      </c>
    </row>
    <row r="81" spans="1:33" x14ac:dyDescent="0.25">
      <c r="A81" s="49" t="s">
        <v>239</v>
      </c>
      <c r="B81" s="42"/>
      <c r="C81" s="49"/>
      <c r="D81" s="42"/>
      <c r="E81" s="49"/>
      <c r="F81" s="42"/>
      <c r="G81" s="49"/>
      <c r="H81" s="42"/>
      <c r="I81" s="49"/>
      <c r="J81" s="42"/>
      <c r="K81" s="49"/>
      <c r="L81" s="42"/>
      <c r="M81" s="49"/>
      <c r="N81" s="42"/>
      <c r="O81" s="49"/>
      <c r="P81" s="42"/>
      <c r="Q81" s="49"/>
      <c r="R81" s="42"/>
      <c r="S81" s="49"/>
      <c r="T81" s="42"/>
      <c r="U81" s="49"/>
      <c r="V81" s="42"/>
      <c r="W81" s="49"/>
      <c r="X81" s="42"/>
      <c r="Y81" s="49"/>
      <c r="Z81" s="42"/>
      <c r="AA81" s="49"/>
      <c r="AB81" s="42"/>
      <c r="AC81" s="49"/>
      <c r="AD81" s="42"/>
      <c r="AE81" s="49"/>
      <c r="AF81" s="42">
        <f t="shared" si="4"/>
        <v>0</v>
      </c>
      <c r="AG81" s="42">
        <f t="shared" si="3"/>
        <v>0</v>
      </c>
    </row>
    <row r="82" spans="1:33" x14ac:dyDescent="0.25">
      <c r="A82" s="49" t="s">
        <v>558</v>
      </c>
      <c r="B82" s="42"/>
      <c r="C82" s="49"/>
      <c r="D82" s="42"/>
      <c r="E82" s="49"/>
      <c r="F82" s="42"/>
      <c r="G82" s="49"/>
      <c r="H82" s="42"/>
      <c r="I82" s="49"/>
      <c r="J82" s="42"/>
      <c r="K82" s="49"/>
      <c r="L82" s="42"/>
      <c r="M82" s="49"/>
      <c r="N82" s="42"/>
      <c r="O82" s="49"/>
      <c r="P82" s="42"/>
      <c r="Q82" s="49"/>
      <c r="R82" s="42"/>
      <c r="S82" s="49"/>
      <c r="T82" s="42"/>
      <c r="U82" s="49"/>
      <c r="V82" s="42"/>
      <c r="W82" s="49"/>
      <c r="X82" s="42"/>
      <c r="Y82" s="49"/>
      <c r="Z82" s="42"/>
      <c r="AA82" s="49"/>
      <c r="AB82" s="42"/>
      <c r="AC82" s="49"/>
      <c r="AD82" s="42"/>
      <c r="AE82" s="49"/>
      <c r="AF82" s="42">
        <f t="shared" si="4"/>
        <v>0</v>
      </c>
      <c r="AG82" s="42">
        <f t="shared" si="3"/>
        <v>0</v>
      </c>
    </row>
    <row r="83" spans="1:33" x14ac:dyDescent="0.25">
      <c r="A83" s="49" t="s">
        <v>241</v>
      </c>
      <c r="B83" s="42"/>
      <c r="C83" s="49"/>
      <c r="D83" s="42"/>
      <c r="E83" s="49"/>
      <c r="F83" s="42"/>
      <c r="G83" s="49"/>
      <c r="H83" s="42"/>
      <c r="I83" s="49"/>
      <c r="J83" s="42"/>
      <c r="K83" s="49"/>
      <c r="L83" s="42"/>
      <c r="M83" s="49"/>
      <c r="N83" s="42"/>
      <c r="O83" s="49"/>
      <c r="P83" s="42"/>
      <c r="Q83" s="49"/>
      <c r="R83" s="42"/>
      <c r="S83" s="49"/>
      <c r="T83" s="42"/>
      <c r="U83" s="49"/>
      <c r="V83" s="42"/>
      <c r="W83" s="49"/>
      <c r="X83" s="42"/>
      <c r="Y83" s="49"/>
      <c r="Z83" s="42"/>
      <c r="AA83" s="49"/>
      <c r="AB83" s="42"/>
      <c r="AC83" s="49"/>
      <c r="AD83" s="42"/>
      <c r="AE83" s="49"/>
      <c r="AF83" s="42">
        <f t="shared" si="4"/>
        <v>0</v>
      </c>
      <c r="AG83" s="42">
        <f t="shared" si="3"/>
        <v>0</v>
      </c>
    </row>
    <row r="84" spans="1:33" x14ac:dyDescent="0.25">
      <c r="A84" s="49" t="s">
        <v>242</v>
      </c>
      <c r="B84" s="42"/>
      <c r="C84" s="49"/>
      <c r="D84" s="42"/>
      <c r="E84" s="49"/>
      <c r="F84" s="42"/>
      <c r="G84" s="49"/>
      <c r="H84" s="42"/>
      <c r="I84" s="49"/>
      <c r="J84" s="42"/>
      <c r="K84" s="49"/>
      <c r="L84" s="42"/>
      <c r="M84" s="49"/>
      <c r="N84" s="42"/>
      <c r="O84" s="49"/>
      <c r="P84" s="42"/>
      <c r="Q84" s="49"/>
      <c r="R84" s="42"/>
      <c r="S84" s="49"/>
      <c r="T84" s="42"/>
      <c r="U84" s="49"/>
      <c r="V84" s="42"/>
      <c r="W84" s="49"/>
      <c r="X84" s="42"/>
      <c r="Y84" s="49"/>
      <c r="Z84" s="42"/>
      <c r="AA84" s="49"/>
      <c r="AB84" s="42"/>
      <c r="AC84" s="49"/>
      <c r="AD84" s="42"/>
      <c r="AE84" s="49"/>
      <c r="AF84" s="42">
        <f t="shared" si="4"/>
        <v>0</v>
      </c>
      <c r="AG84" s="42">
        <f t="shared" si="3"/>
        <v>0</v>
      </c>
    </row>
    <row r="85" spans="1:33" x14ac:dyDescent="0.25">
      <c r="A85" s="49" t="s">
        <v>244</v>
      </c>
      <c r="B85" s="42"/>
      <c r="C85" s="49"/>
      <c r="D85" s="42"/>
      <c r="E85" s="49"/>
      <c r="F85" s="42"/>
      <c r="G85" s="49"/>
      <c r="H85" s="42"/>
      <c r="I85" s="49"/>
      <c r="J85" s="42"/>
      <c r="K85" s="49"/>
      <c r="L85" s="42"/>
      <c r="M85" s="49"/>
      <c r="N85" s="42"/>
      <c r="O85" s="49"/>
      <c r="P85" s="42"/>
      <c r="Q85" s="49"/>
      <c r="R85" s="42"/>
      <c r="S85" s="49"/>
      <c r="T85" s="42"/>
      <c r="U85" s="49"/>
      <c r="V85" s="42"/>
      <c r="W85" s="49"/>
      <c r="X85" s="42"/>
      <c r="Y85" s="49"/>
      <c r="Z85" s="42"/>
      <c r="AA85" s="49"/>
      <c r="AB85" s="42"/>
      <c r="AC85" s="49"/>
      <c r="AD85" s="42"/>
      <c r="AE85" s="49"/>
      <c r="AF85" s="42">
        <f t="shared" si="4"/>
        <v>0</v>
      </c>
      <c r="AG85" s="42">
        <f t="shared" si="3"/>
        <v>0</v>
      </c>
    </row>
    <row r="86" spans="1:33" x14ac:dyDescent="0.25">
      <c r="A86" s="409" t="s">
        <v>246</v>
      </c>
      <c r="B86" s="918"/>
      <c r="C86" s="49"/>
      <c r="D86" s="918"/>
      <c r="E86" s="49"/>
      <c r="F86" s="918"/>
      <c r="G86" s="49"/>
      <c r="H86" s="42"/>
      <c r="I86" s="49"/>
      <c r="J86" s="42"/>
      <c r="K86" s="49"/>
      <c r="L86" s="42"/>
      <c r="M86" s="49"/>
      <c r="N86" s="42"/>
      <c r="O86" s="49"/>
      <c r="P86" s="42"/>
      <c r="Q86" s="49"/>
      <c r="R86" s="42"/>
      <c r="S86" s="49"/>
      <c r="T86" s="42"/>
      <c r="U86" s="49"/>
      <c r="V86" s="42"/>
      <c r="W86" s="49"/>
      <c r="X86" s="42"/>
      <c r="Y86" s="49"/>
      <c r="Z86" s="42"/>
      <c r="AA86" s="49"/>
      <c r="AB86" s="42"/>
      <c r="AC86" s="49"/>
      <c r="AD86" s="42"/>
      <c r="AE86" s="49"/>
      <c r="AF86" s="42">
        <f t="shared" si="4"/>
        <v>0</v>
      </c>
      <c r="AG86" s="42">
        <f t="shared" si="3"/>
        <v>0</v>
      </c>
    </row>
    <row r="87" spans="1:33" x14ac:dyDescent="0.25">
      <c r="A87" s="409" t="s">
        <v>686</v>
      </c>
      <c r="B87" s="918"/>
      <c r="C87" s="49"/>
      <c r="D87" s="918"/>
      <c r="E87" s="49"/>
      <c r="F87" s="918"/>
      <c r="G87" s="49"/>
      <c r="H87" s="42"/>
      <c r="I87" s="49"/>
      <c r="J87" s="42"/>
      <c r="K87" s="49"/>
      <c r="L87" s="42"/>
      <c r="M87" s="49"/>
      <c r="N87" s="42"/>
      <c r="O87" s="49"/>
      <c r="P87" s="42"/>
      <c r="Q87" s="49"/>
      <c r="R87" s="42"/>
      <c r="S87" s="49"/>
      <c r="T87" s="42"/>
      <c r="U87" s="49"/>
      <c r="V87" s="42"/>
      <c r="W87" s="49"/>
      <c r="X87" s="42"/>
      <c r="Y87" s="49"/>
      <c r="Z87" s="42"/>
      <c r="AA87" s="49"/>
      <c r="AB87" s="42"/>
      <c r="AC87" s="49"/>
      <c r="AD87" s="42"/>
      <c r="AE87" s="49"/>
      <c r="AF87" s="42">
        <f t="shared" si="4"/>
        <v>0</v>
      </c>
      <c r="AG87" s="42">
        <f t="shared" si="3"/>
        <v>0</v>
      </c>
    </row>
    <row r="88" spans="1:33" x14ac:dyDescent="0.25">
      <c r="A88" s="409" t="s">
        <v>247</v>
      </c>
      <c r="B88" s="918"/>
      <c r="C88" s="49"/>
      <c r="D88" s="918"/>
      <c r="E88" s="49"/>
      <c r="F88" s="918"/>
      <c r="G88" s="49"/>
      <c r="H88" s="42"/>
      <c r="I88" s="49"/>
      <c r="J88" s="42"/>
      <c r="K88" s="49"/>
      <c r="L88" s="42"/>
      <c r="M88" s="49"/>
      <c r="N88" s="42"/>
      <c r="O88" s="49"/>
      <c r="P88" s="42"/>
      <c r="Q88" s="49"/>
      <c r="R88" s="42"/>
      <c r="S88" s="49"/>
      <c r="T88" s="42"/>
      <c r="U88" s="49"/>
      <c r="V88" s="42"/>
      <c r="W88" s="49"/>
      <c r="X88" s="42"/>
      <c r="Y88" s="49"/>
      <c r="Z88" s="42"/>
      <c r="AA88" s="49"/>
      <c r="AB88" s="42"/>
      <c r="AC88" s="49"/>
      <c r="AD88" s="42"/>
      <c r="AE88" s="49"/>
      <c r="AF88" s="42">
        <f t="shared" si="4"/>
        <v>0</v>
      </c>
      <c r="AG88" s="42">
        <f t="shared" si="3"/>
        <v>0</v>
      </c>
    </row>
    <row r="89" spans="1:33" x14ac:dyDescent="0.25">
      <c r="A89" s="409" t="s">
        <v>248</v>
      </c>
      <c r="B89" s="918"/>
      <c r="C89" s="49"/>
      <c r="D89" s="918"/>
      <c r="E89" s="49"/>
      <c r="F89" s="918"/>
      <c r="G89" s="49"/>
      <c r="H89" s="42"/>
      <c r="I89" s="49"/>
      <c r="J89" s="42"/>
      <c r="K89" s="49"/>
      <c r="L89" s="42"/>
      <c r="M89" s="49"/>
      <c r="N89" s="42"/>
      <c r="O89" s="49"/>
      <c r="P89" s="42"/>
      <c r="Q89" s="49"/>
      <c r="R89" s="42"/>
      <c r="S89" s="49"/>
      <c r="T89" s="42"/>
      <c r="U89" s="49"/>
      <c r="V89" s="42"/>
      <c r="W89" s="49"/>
      <c r="X89" s="42"/>
      <c r="Y89" s="49"/>
      <c r="Z89" s="42"/>
      <c r="AA89" s="49"/>
      <c r="AB89" s="42"/>
      <c r="AC89" s="49"/>
      <c r="AD89" s="42"/>
      <c r="AE89" s="49"/>
      <c r="AF89" s="42">
        <f t="shared" si="4"/>
        <v>0</v>
      </c>
      <c r="AG89" s="42">
        <f t="shared" si="3"/>
        <v>0</v>
      </c>
    </row>
    <row r="90" spans="1:33" x14ac:dyDescent="0.25">
      <c r="A90" s="409" t="s">
        <v>249</v>
      </c>
      <c r="B90" s="918"/>
      <c r="C90" s="49"/>
      <c r="D90" s="918"/>
      <c r="E90" s="49"/>
      <c r="F90" s="918"/>
      <c r="G90" s="49"/>
      <c r="H90" s="42"/>
      <c r="I90" s="49"/>
      <c r="J90" s="42"/>
      <c r="K90" s="49"/>
      <c r="L90" s="42"/>
      <c r="M90" s="49"/>
      <c r="N90" s="42"/>
      <c r="O90" s="49"/>
      <c r="P90" s="42"/>
      <c r="Q90" s="49"/>
      <c r="R90" s="42"/>
      <c r="S90" s="49"/>
      <c r="T90" s="42"/>
      <c r="U90" s="49"/>
      <c r="V90" s="42"/>
      <c r="W90" s="49"/>
      <c r="X90" s="42"/>
      <c r="Y90" s="49"/>
      <c r="Z90" s="42"/>
      <c r="AA90" s="49"/>
      <c r="AB90" s="42"/>
      <c r="AC90" s="49"/>
      <c r="AD90" s="42"/>
      <c r="AE90" s="49"/>
      <c r="AF90" s="42">
        <f t="shared" si="4"/>
        <v>0</v>
      </c>
      <c r="AG90" s="42">
        <f t="shared" si="3"/>
        <v>0</v>
      </c>
    </row>
    <row r="91" spans="1:33" x14ac:dyDescent="0.25">
      <c r="A91" s="409" t="s">
        <v>250</v>
      </c>
      <c r="B91" s="918"/>
      <c r="C91" s="49"/>
      <c r="D91" s="918"/>
      <c r="E91" s="49"/>
      <c r="F91" s="918"/>
      <c r="G91" s="49"/>
      <c r="H91" s="42"/>
      <c r="I91" s="49"/>
      <c r="J91" s="42"/>
      <c r="K91" s="49"/>
      <c r="L91" s="42"/>
      <c r="M91" s="49"/>
      <c r="N91" s="42"/>
      <c r="O91" s="49"/>
      <c r="P91" s="42"/>
      <c r="Q91" s="49"/>
      <c r="R91" s="42"/>
      <c r="S91" s="49"/>
      <c r="T91" s="42"/>
      <c r="U91" s="49"/>
      <c r="V91" s="42"/>
      <c r="W91" s="49"/>
      <c r="X91" s="42"/>
      <c r="Y91" s="49"/>
      <c r="Z91" s="42"/>
      <c r="AA91" s="49"/>
      <c r="AB91" s="42"/>
      <c r="AC91" s="49"/>
      <c r="AD91" s="42"/>
      <c r="AE91" s="49"/>
      <c r="AF91" s="42">
        <f t="shared" si="4"/>
        <v>0</v>
      </c>
      <c r="AG91" s="42">
        <f t="shared" si="3"/>
        <v>0</v>
      </c>
    </row>
    <row r="92" spans="1:33" x14ac:dyDescent="0.25">
      <c r="A92" s="409" t="s">
        <v>251</v>
      </c>
      <c r="B92" s="918"/>
      <c r="C92" s="49"/>
      <c r="D92" s="918"/>
      <c r="E92" s="49"/>
      <c r="F92" s="918"/>
      <c r="G92" s="49"/>
      <c r="H92" s="42"/>
      <c r="I92" s="49"/>
      <c r="J92" s="42"/>
      <c r="K92" s="49"/>
      <c r="L92" s="42"/>
      <c r="M92" s="49"/>
      <c r="N92" s="42"/>
      <c r="O92" s="49"/>
      <c r="P92" s="42"/>
      <c r="Q92" s="49"/>
      <c r="R92" s="42"/>
      <c r="S92" s="49"/>
      <c r="T92" s="42"/>
      <c r="U92" s="49"/>
      <c r="V92" s="42"/>
      <c r="W92" s="49"/>
      <c r="X92" s="42"/>
      <c r="Y92" s="49"/>
      <c r="Z92" s="42"/>
      <c r="AA92" s="49"/>
      <c r="AB92" s="42"/>
      <c r="AC92" s="49"/>
      <c r="AD92" s="42"/>
      <c r="AE92" s="49"/>
      <c r="AF92" s="42">
        <f t="shared" si="4"/>
        <v>0</v>
      </c>
      <c r="AG92" s="42">
        <f t="shared" si="3"/>
        <v>0</v>
      </c>
    </row>
    <row r="93" spans="1:33" x14ac:dyDescent="0.25">
      <c r="A93" s="49" t="s">
        <v>252</v>
      </c>
      <c r="B93" s="42"/>
      <c r="C93" s="49"/>
      <c r="D93" s="42"/>
      <c r="E93" s="49"/>
      <c r="F93" s="42"/>
      <c r="G93" s="49"/>
      <c r="H93" s="42"/>
      <c r="I93" s="49"/>
      <c r="J93" s="42"/>
      <c r="K93" s="49"/>
      <c r="L93" s="42"/>
      <c r="M93" s="49"/>
      <c r="N93" s="42"/>
      <c r="O93" s="49"/>
      <c r="P93" s="42"/>
      <c r="Q93" s="49"/>
      <c r="R93" s="42"/>
      <c r="S93" s="49"/>
      <c r="T93" s="42"/>
      <c r="U93" s="49"/>
      <c r="V93" s="42"/>
      <c r="W93" s="49"/>
      <c r="X93" s="42"/>
      <c r="Y93" s="49"/>
      <c r="Z93" s="42"/>
      <c r="AA93" s="49"/>
      <c r="AB93" s="42"/>
      <c r="AC93" s="49"/>
      <c r="AD93" s="42"/>
      <c r="AE93" s="49"/>
      <c r="AF93" s="42">
        <f t="shared" si="4"/>
        <v>0</v>
      </c>
      <c r="AG93" s="42">
        <f t="shared" si="3"/>
        <v>0</v>
      </c>
    </row>
    <row r="94" spans="1:33" x14ac:dyDescent="0.25">
      <c r="A94" s="49" t="s">
        <v>332</v>
      </c>
      <c r="B94" s="42"/>
      <c r="C94" s="49"/>
      <c r="D94" s="42"/>
      <c r="E94" s="49"/>
      <c r="F94" s="42"/>
      <c r="G94" s="49"/>
      <c r="H94" s="42"/>
      <c r="I94" s="49"/>
      <c r="J94" s="42"/>
      <c r="K94" s="49"/>
      <c r="L94" s="42"/>
      <c r="M94" s="49"/>
      <c r="N94" s="42"/>
      <c r="O94" s="49"/>
      <c r="P94" s="42"/>
      <c r="Q94" s="49"/>
      <c r="R94" s="42"/>
      <c r="S94" s="49"/>
      <c r="T94" s="42"/>
      <c r="U94" s="49"/>
      <c r="V94" s="42"/>
      <c r="W94" s="49"/>
      <c r="X94" s="42"/>
      <c r="Y94" s="49"/>
      <c r="Z94" s="42"/>
      <c r="AA94" s="49"/>
      <c r="AB94" s="42"/>
      <c r="AC94" s="49"/>
      <c r="AD94" s="42"/>
      <c r="AE94" s="49"/>
      <c r="AF94" s="42">
        <f t="shared" si="4"/>
        <v>0</v>
      </c>
      <c r="AG94" s="42">
        <f t="shared" si="3"/>
        <v>0</v>
      </c>
    </row>
    <row r="95" spans="1:33" x14ac:dyDescent="0.25">
      <c r="A95" s="49" t="s">
        <v>542</v>
      </c>
      <c r="B95" s="42"/>
      <c r="C95" s="49"/>
      <c r="D95" s="42"/>
      <c r="E95" s="49"/>
      <c r="F95" s="42"/>
      <c r="G95" s="49"/>
      <c r="H95" s="42"/>
      <c r="I95" s="49"/>
      <c r="J95" s="42"/>
      <c r="K95" s="49"/>
      <c r="L95" s="42"/>
      <c r="M95" s="49"/>
      <c r="N95" s="42"/>
      <c r="O95" s="49"/>
      <c r="P95" s="42"/>
      <c r="Q95" s="49"/>
      <c r="R95" s="42"/>
      <c r="S95" s="49"/>
      <c r="T95" s="42"/>
      <c r="U95" s="49"/>
      <c r="V95" s="42"/>
      <c r="W95" s="49"/>
      <c r="X95" s="42"/>
      <c r="Y95" s="49"/>
      <c r="Z95" s="42"/>
      <c r="AA95" s="49"/>
      <c r="AB95" s="42"/>
      <c r="AC95" s="49"/>
      <c r="AD95" s="42"/>
      <c r="AE95" s="49"/>
      <c r="AF95" s="42">
        <f t="shared" si="4"/>
        <v>0</v>
      </c>
      <c r="AG95" s="42">
        <f t="shared" si="3"/>
        <v>0</v>
      </c>
    </row>
    <row r="96" spans="1:33" x14ac:dyDescent="0.25">
      <c r="A96" s="49" t="s">
        <v>319</v>
      </c>
      <c r="B96" s="42"/>
      <c r="C96" s="49"/>
      <c r="D96" s="42"/>
      <c r="E96" s="49"/>
      <c r="F96" s="42"/>
      <c r="G96" s="49"/>
      <c r="H96" s="42"/>
      <c r="I96" s="49"/>
      <c r="J96" s="42"/>
      <c r="K96" s="49"/>
      <c r="L96" s="42"/>
      <c r="M96" s="49"/>
      <c r="N96" s="42"/>
      <c r="O96" s="49"/>
      <c r="P96" s="42"/>
      <c r="Q96" s="49"/>
      <c r="R96" s="42"/>
      <c r="S96" s="49"/>
      <c r="T96" s="42"/>
      <c r="U96" s="49"/>
      <c r="V96" s="42"/>
      <c r="W96" s="49"/>
      <c r="X96" s="42"/>
      <c r="Y96" s="49"/>
      <c r="Z96" s="42"/>
      <c r="AA96" s="49"/>
      <c r="AB96" s="42"/>
      <c r="AC96" s="49"/>
      <c r="AD96" s="42"/>
      <c r="AE96" s="49"/>
      <c r="AF96" s="42">
        <f t="shared" si="4"/>
        <v>0</v>
      </c>
      <c r="AG96" s="42">
        <f t="shared" si="3"/>
        <v>0</v>
      </c>
    </row>
    <row r="97" spans="1:33" x14ac:dyDescent="0.25">
      <c r="A97" s="49" t="s">
        <v>256</v>
      </c>
      <c r="B97" s="42"/>
      <c r="C97" s="49"/>
      <c r="D97" s="42"/>
      <c r="E97" s="49"/>
      <c r="F97" s="42"/>
      <c r="G97" s="49"/>
      <c r="H97" s="42"/>
      <c r="I97" s="49"/>
      <c r="J97" s="42"/>
      <c r="K97" s="49"/>
      <c r="L97" s="42"/>
      <c r="M97" s="49"/>
      <c r="N97" s="42"/>
      <c r="O97" s="49"/>
      <c r="P97" s="42"/>
      <c r="Q97" s="49"/>
      <c r="R97" s="42"/>
      <c r="S97" s="49"/>
      <c r="T97" s="42"/>
      <c r="U97" s="49"/>
      <c r="V97" s="42"/>
      <c r="W97" s="49"/>
      <c r="X97" s="42"/>
      <c r="Y97" s="49"/>
      <c r="Z97" s="42"/>
      <c r="AA97" s="49"/>
      <c r="AB97" s="42"/>
      <c r="AC97" s="49"/>
      <c r="AD97" s="42"/>
      <c r="AE97" s="49"/>
      <c r="AF97" s="42">
        <f t="shared" si="4"/>
        <v>0</v>
      </c>
      <c r="AG97" s="42">
        <f t="shared" si="3"/>
        <v>0</v>
      </c>
    </row>
    <row r="98" spans="1:33" x14ac:dyDescent="0.25">
      <c r="A98" s="49" t="s">
        <v>322</v>
      </c>
      <c r="B98" s="42"/>
      <c r="C98" s="49"/>
      <c r="D98" s="42"/>
      <c r="E98" s="49"/>
      <c r="F98" s="42"/>
      <c r="G98" s="49"/>
      <c r="H98" s="42"/>
      <c r="I98" s="49"/>
      <c r="J98" s="42"/>
      <c r="K98" s="49"/>
      <c r="L98" s="42"/>
      <c r="M98" s="49"/>
      <c r="N98" s="42"/>
      <c r="O98" s="49"/>
      <c r="P98" s="42"/>
      <c r="Q98" s="49"/>
      <c r="R98" s="42"/>
      <c r="S98" s="49"/>
      <c r="T98" s="42"/>
      <c r="U98" s="49"/>
      <c r="V98" s="42"/>
      <c r="W98" s="49"/>
      <c r="X98" s="42"/>
      <c r="Y98" s="49"/>
      <c r="Z98" s="42"/>
      <c r="AA98" s="49"/>
      <c r="AB98" s="42"/>
      <c r="AC98" s="49"/>
      <c r="AD98" s="42"/>
      <c r="AE98" s="49"/>
      <c r="AF98" s="42">
        <f t="shared" si="4"/>
        <v>0</v>
      </c>
      <c r="AG98" s="42">
        <f t="shared" si="3"/>
        <v>0</v>
      </c>
    </row>
    <row r="99" spans="1:33" x14ac:dyDescent="0.25">
      <c r="A99" s="49" t="s">
        <v>560</v>
      </c>
      <c r="B99" s="42"/>
      <c r="C99" s="49"/>
      <c r="D99" s="42"/>
      <c r="E99" s="49"/>
      <c r="F99" s="42"/>
      <c r="G99" s="49"/>
      <c r="H99" s="42"/>
      <c r="I99" s="49"/>
      <c r="J99" s="42"/>
      <c r="K99" s="49"/>
      <c r="L99" s="42"/>
      <c r="M99" s="49"/>
      <c r="N99" s="42"/>
      <c r="O99" s="49"/>
      <c r="P99" s="42"/>
      <c r="Q99" s="49"/>
      <c r="R99" s="42"/>
      <c r="S99" s="49"/>
      <c r="T99" s="42"/>
      <c r="U99" s="49"/>
      <c r="V99" s="42"/>
      <c r="W99" s="49"/>
      <c r="X99" s="42"/>
      <c r="Y99" s="49"/>
      <c r="Z99" s="42"/>
      <c r="AA99" s="49"/>
      <c r="AB99" s="42"/>
      <c r="AC99" s="49"/>
      <c r="AD99" s="42"/>
      <c r="AE99" s="49"/>
      <c r="AF99" s="42">
        <f t="shared" si="4"/>
        <v>0</v>
      </c>
      <c r="AG99" s="42">
        <f t="shared" si="3"/>
        <v>0</v>
      </c>
    </row>
    <row r="100" spans="1:33" x14ac:dyDescent="0.25">
      <c r="A100" s="49" t="s">
        <v>258</v>
      </c>
      <c r="B100" s="42"/>
      <c r="C100" s="49"/>
      <c r="D100" s="42"/>
      <c r="E100" s="49"/>
      <c r="F100" s="42"/>
      <c r="G100" s="49"/>
      <c r="H100" s="42"/>
      <c r="I100" s="49"/>
      <c r="J100" s="42"/>
      <c r="K100" s="49"/>
      <c r="L100" s="42"/>
      <c r="M100" s="49"/>
      <c r="N100" s="42"/>
      <c r="O100" s="49"/>
      <c r="P100" s="42"/>
      <c r="Q100" s="49"/>
      <c r="R100" s="42"/>
      <c r="S100" s="49"/>
      <c r="T100" s="42"/>
      <c r="U100" s="49"/>
      <c r="V100" s="42"/>
      <c r="W100" s="49"/>
      <c r="X100" s="42"/>
      <c r="Y100" s="49"/>
      <c r="Z100" s="42"/>
      <c r="AA100" s="49"/>
      <c r="AB100" s="42"/>
      <c r="AC100" s="49"/>
      <c r="AD100" s="42"/>
      <c r="AE100" s="49"/>
      <c r="AF100" s="42">
        <f t="shared" si="4"/>
        <v>0</v>
      </c>
      <c r="AG100" s="42">
        <f t="shared" si="3"/>
        <v>0</v>
      </c>
    </row>
    <row r="101" spans="1:33" x14ac:dyDescent="0.25">
      <c r="A101" s="409" t="s">
        <v>259</v>
      </c>
      <c r="B101" s="918"/>
      <c r="C101" s="49"/>
      <c r="D101" s="918"/>
      <c r="E101" s="49"/>
      <c r="F101" s="918"/>
      <c r="G101" s="49"/>
      <c r="H101" s="42"/>
      <c r="I101" s="49"/>
      <c r="J101" s="42"/>
      <c r="K101" s="49"/>
      <c r="L101" s="42"/>
      <c r="M101" s="49"/>
      <c r="N101" s="42"/>
      <c r="O101" s="49"/>
      <c r="P101" s="42"/>
      <c r="Q101" s="49"/>
      <c r="R101" s="42"/>
      <c r="S101" s="49"/>
      <c r="T101" s="42"/>
      <c r="U101" s="49"/>
      <c r="V101" s="42"/>
      <c r="W101" s="49"/>
      <c r="X101" s="42"/>
      <c r="Y101" s="49"/>
      <c r="Z101" s="42"/>
      <c r="AA101" s="49"/>
      <c r="AB101" s="42"/>
      <c r="AC101" s="49"/>
      <c r="AD101" s="42"/>
      <c r="AE101" s="49"/>
      <c r="AF101" s="42">
        <f t="shared" si="4"/>
        <v>0</v>
      </c>
      <c r="AG101" s="42">
        <f t="shared" si="3"/>
        <v>0</v>
      </c>
    </row>
    <row r="102" spans="1:33" ht="31.5" x14ac:dyDescent="0.25">
      <c r="A102" s="411" t="s">
        <v>539</v>
      </c>
      <c r="B102" s="42"/>
      <c r="C102" s="49"/>
      <c r="D102" s="42"/>
      <c r="E102" s="49"/>
      <c r="F102" s="42"/>
      <c r="G102" s="49"/>
      <c r="H102" s="42"/>
      <c r="I102" s="49"/>
      <c r="J102" s="42"/>
      <c r="K102" s="49"/>
      <c r="L102" s="42"/>
      <c r="M102" s="49"/>
      <c r="N102" s="42"/>
      <c r="O102" s="49"/>
      <c r="P102" s="42"/>
      <c r="Q102" s="49"/>
      <c r="R102" s="42"/>
      <c r="S102" s="49"/>
      <c r="T102" s="42"/>
      <c r="U102" s="49"/>
      <c r="V102" s="42"/>
      <c r="W102" s="49"/>
      <c r="X102" s="42"/>
      <c r="Y102" s="49"/>
      <c r="Z102" s="42"/>
      <c r="AA102" s="49"/>
      <c r="AB102" s="42"/>
      <c r="AC102" s="49"/>
      <c r="AD102" s="42"/>
      <c r="AE102" s="49"/>
      <c r="AF102" s="42">
        <f t="shared" si="4"/>
        <v>0</v>
      </c>
      <c r="AG102" s="42">
        <f t="shared" si="3"/>
        <v>0</v>
      </c>
    </row>
    <row r="103" spans="1:33" x14ac:dyDescent="0.25">
      <c r="A103" s="409" t="s">
        <v>537</v>
      </c>
      <c r="B103" s="918"/>
      <c r="C103" s="49"/>
      <c r="D103" s="918"/>
      <c r="E103" s="49"/>
      <c r="F103" s="918"/>
      <c r="G103" s="49"/>
      <c r="H103" s="42"/>
      <c r="I103" s="49"/>
      <c r="J103" s="42"/>
      <c r="K103" s="49"/>
      <c r="L103" s="42"/>
      <c r="M103" s="49"/>
      <c r="N103" s="42"/>
      <c r="O103" s="49"/>
      <c r="P103" s="42"/>
      <c r="Q103" s="49"/>
      <c r="R103" s="42"/>
      <c r="S103" s="49"/>
      <c r="T103" s="42"/>
      <c r="U103" s="49"/>
      <c r="V103" s="42"/>
      <c r="W103" s="49"/>
      <c r="X103" s="42"/>
      <c r="Y103" s="49"/>
      <c r="Z103" s="42"/>
      <c r="AA103" s="49"/>
      <c r="AB103" s="42"/>
      <c r="AC103" s="49"/>
      <c r="AD103" s="42"/>
      <c r="AE103" s="49"/>
      <c r="AF103" s="42">
        <f t="shared" si="4"/>
        <v>0</v>
      </c>
      <c r="AG103" s="42">
        <f t="shared" si="3"/>
        <v>0</v>
      </c>
    </row>
    <row r="104" spans="1:33" x14ac:dyDescent="0.25">
      <c r="A104" s="49" t="s">
        <v>260</v>
      </c>
      <c r="B104" s="42"/>
      <c r="C104" s="49"/>
      <c r="D104" s="42"/>
      <c r="E104" s="49"/>
      <c r="F104" s="42"/>
      <c r="G104" s="49"/>
      <c r="H104" s="42"/>
      <c r="I104" s="49"/>
      <c r="J104" s="42"/>
      <c r="K104" s="49"/>
      <c r="L104" s="42"/>
      <c r="M104" s="49"/>
      <c r="N104" s="42"/>
      <c r="O104" s="49"/>
      <c r="P104" s="42"/>
      <c r="Q104" s="49"/>
      <c r="R104" s="42"/>
      <c r="S104" s="49"/>
      <c r="T104" s="42"/>
      <c r="U104" s="49"/>
      <c r="V104" s="42"/>
      <c r="W104" s="49"/>
      <c r="X104" s="42"/>
      <c r="Y104" s="49"/>
      <c r="Z104" s="42"/>
      <c r="AA104" s="49"/>
      <c r="AB104" s="42"/>
      <c r="AC104" s="49"/>
      <c r="AD104" s="42"/>
      <c r="AE104" s="49"/>
      <c r="AF104" s="42">
        <f t="shared" si="4"/>
        <v>0</v>
      </c>
      <c r="AG104" s="42">
        <f t="shared" si="3"/>
        <v>0</v>
      </c>
    </row>
    <row r="105" spans="1:33" x14ac:dyDescent="0.25">
      <c r="A105" s="409" t="s">
        <v>262</v>
      </c>
      <c r="B105" s="918"/>
      <c r="C105" s="49"/>
      <c r="D105" s="918"/>
      <c r="E105" s="49"/>
      <c r="F105" s="918"/>
      <c r="G105" s="49"/>
      <c r="H105" s="42"/>
      <c r="I105" s="49"/>
      <c r="J105" s="42"/>
      <c r="K105" s="49"/>
      <c r="L105" s="42"/>
      <c r="M105" s="49"/>
      <c r="N105" s="42"/>
      <c r="O105" s="49"/>
      <c r="P105" s="42"/>
      <c r="Q105" s="49"/>
      <c r="R105" s="42"/>
      <c r="S105" s="49"/>
      <c r="T105" s="42"/>
      <c r="U105" s="49"/>
      <c r="V105" s="42"/>
      <c r="W105" s="49"/>
      <c r="X105" s="42"/>
      <c r="Y105" s="49"/>
      <c r="Z105" s="42"/>
      <c r="AA105" s="49"/>
      <c r="AB105" s="42"/>
      <c r="AC105" s="49"/>
      <c r="AD105" s="42"/>
      <c r="AE105" s="49"/>
      <c r="AF105" s="42">
        <f t="shared" si="4"/>
        <v>0</v>
      </c>
      <c r="AG105" s="42">
        <f t="shared" si="3"/>
        <v>0</v>
      </c>
    </row>
    <row r="106" spans="1:33" x14ac:dyDescent="0.25">
      <c r="A106" s="49" t="s">
        <v>263</v>
      </c>
      <c r="B106" s="42"/>
      <c r="C106" s="49"/>
      <c r="D106" s="42"/>
      <c r="E106" s="49"/>
      <c r="F106" s="42"/>
      <c r="G106" s="49"/>
      <c r="H106" s="42"/>
      <c r="I106" s="49"/>
      <c r="J106" s="42"/>
      <c r="K106" s="49"/>
      <c r="L106" s="42"/>
      <c r="M106" s="49"/>
      <c r="N106" s="42"/>
      <c r="O106" s="49"/>
      <c r="P106" s="42"/>
      <c r="Q106" s="49"/>
      <c r="R106" s="42"/>
      <c r="S106" s="49"/>
      <c r="T106" s="42"/>
      <c r="U106" s="49"/>
      <c r="V106" s="42"/>
      <c r="W106" s="49"/>
      <c r="X106" s="42"/>
      <c r="Y106" s="49"/>
      <c r="Z106" s="42"/>
      <c r="AA106" s="49"/>
      <c r="AB106" s="42"/>
      <c r="AC106" s="49"/>
      <c r="AD106" s="42"/>
      <c r="AE106" s="49"/>
      <c r="AF106" s="42">
        <f t="shared" si="4"/>
        <v>0</v>
      </c>
      <c r="AG106" s="42">
        <f t="shared" si="3"/>
        <v>0</v>
      </c>
    </row>
    <row r="107" spans="1:33" x14ac:dyDescent="0.25">
      <c r="A107" s="49" t="s">
        <v>320</v>
      </c>
      <c r="B107" s="42"/>
      <c r="C107" s="49"/>
      <c r="D107" s="42"/>
      <c r="E107" s="49"/>
      <c r="F107" s="42"/>
      <c r="G107" s="49"/>
      <c r="H107" s="42"/>
      <c r="I107" s="49"/>
      <c r="J107" s="42"/>
      <c r="K107" s="49"/>
      <c r="L107" s="42"/>
      <c r="M107" s="49"/>
      <c r="N107" s="42"/>
      <c r="O107" s="49"/>
      <c r="P107" s="42"/>
      <c r="Q107" s="49"/>
      <c r="R107" s="42"/>
      <c r="S107" s="49"/>
      <c r="T107" s="42"/>
      <c r="U107" s="49"/>
      <c r="V107" s="42"/>
      <c r="W107" s="49"/>
      <c r="X107" s="42"/>
      <c r="Y107" s="49"/>
      <c r="Z107" s="42"/>
      <c r="AA107" s="49"/>
      <c r="AB107" s="42"/>
      <c r="AC107" s="49"/>
      <c r="AD107" s="42"/>
      <c r="AE107" s="49"/>
      <c r="AF107" s="42">
        <f t="shared" si="4"/>
        <v>0</v>
      </c>
      <c r="AG107" s="42">
        <f t="shared" si="3"/>
        <v>0</v>
      </c>
    </row>
    <row r="108" spans="1:33" x14ac:dyDescent="0.25">
      <c r="A108" s="49" t="s">
        <v>265</v>
      </c>
      <c r="B108" s="42"/>
      <c r="C108" s="49"/>
      <c r="D108" s="42"/>
      <c r="E108" s="49"/>
      <c r="F108" s="42"/>
      <c r="G108" s="49"/>
      <c r="H108" s="42"/>
      <c r="I108" s="49"/>
      <c r="J108" s="42"/>
      <c r="K108" s="49"/>
      <c r="L108" s="42"/>
      <c r="M108" s="49"/>
      <c r="N108" s="42"/>
      <c r="O108" s="49"/>
      <c r="P108" s="42"/>
      <c r="Q108" s="49"/>
      <c r="R108" s="42"/>
      <c r="S108" s="49"/>
      <c r="T108" s="42"/>
      <c r="U108" s="49"/>
      <c r="V108" s="42"/>
      <c r="W108" s="49"/>
      <c r="X108" s="42"/>
      <c r="Y108" s="49"/>
      <c r="Z108" s="42"/>
      <c r="AA108" s="49"/>
      <c r="AB108" s="42"/>
      <c r="AC108" s="49"/>
      <c r="AD108" s="42"/>
      <c r="AE108" s="49"/>
      <c r="AF108" s="42">
        <f t="shared" si="4"/>
        <v>0</v>
      </c>
      <c r="AG108" s="42">
        <f t="shared" si="3"/>
        <v>0</v>
      </c>
    </row>
    <row r="109" spans="1:33" x14ac:dyDescent="0.25">
      <c r="A109" s="49" t="s">
        <v>551</v>
      </c>
      <c r="B109" s="42"/>
      <c r="C109" s="49"/>
      <c r="D109" s="42"/>
      <c r="E109" s="49"/>
      <c r="F109" s="42"/>
      <c r="G109" s="49"/>
      <c r="H109" s="42"/>
      <c r="I109" s="49"/>
      <c r="J109" s="42"/>
      <c r="K109" s="49"/>
      <c r="L109" s="42"/>
      <c r="M109" s="49"/>
      <c r="N109" s="42"/>
      <c r="O109" s="49"/>
      <c r="P109" s="42"/>
      <c r="Q109" s="49"/>
      <c r="R109" s="42"/>
      <c r="S109" s="49"/>
      <c r="T109" s="42"/>
      <c r="U109" s="49"/>
      <c r="V109" s="42"/>
      <c r="W109" s="49"/>
      <c r="X109" s="42"/>
      <c r="Y109" s="49"/>
      <c r="Z109" s="42"/>
      <c r="AA109" s="49"/>
      <c r="AB109" s="42"/>
      <c r="AC109" s="49"/>
      <c r="AD109" s="42"/>
      <c r="AE109" s="49"/>
      <c r="AF109" s="42">
        <f t="shared" si="4"/>
        <v>0</v>
      </c>
      <c r="AG109" s="42">
        <f t="shared" si="3"/>
        <v>0</v>
      </c>
    </row>
    <row r="110" spans="1:33" x14ac:dyDescent="0.25">
      <c r="A110" s="49" t="s">
        <v>267</v>
      </c>
      <c r="B110" s="42"/>
      <c r="C110" s="49"/>
      <c r="D110" s="42"/>
      <c r="E110" s="49"/>
      <c r="F110" s="42"/>
      <c r="G110" s="49"/>
      <c r="H110" s="42"/>
      <c r="I110" s="49"/>
      <c r="J110" s="42"/>
      <c r="K110" s="49"/>
      <c r="L110" s="42"/>
      <c r="M110" s="49"/>
      <c r="N110" s="42"/>
      <c r="O110" s="49"/>
      <c r="P110" s="42"/>
      <c r="Q110" s="49"/>
      <c r="R110" s="42"/>
      <c r="S110" s="49"/>
      <c r="T110" s="42"/>
      <c r="U110" s="49"/>
      <c r="V110" s="42"/>
      <c r="W110" s="49"/>
      <c r="X110" s="42"/>
      <c r="Y110" s="49"/>
      <c r="Z110" s="42"/>
      <c r="AA110" s="49"/>
      <c r="AB110" s="42"/>
      <c r="AC110" s="49"/>
      <c r="AD110" s="42"/>
      <c r="AE110" s="49"/>
      <c r="AF110" s="42">
        <f t="shared" si="4"/>
        <v>0</v>
      </c>
      <c r="AG110" s="42">
        <f t="shared" si="3"/>
        <v>0</v>
      </c>
    </row>
    <row r="111" spans="1:33" x14ac:dyDescent="0.25">
      <c r="A111" s="49" t="s">
        <v>121</v>
      </c>
      <c r="B111" s="42"/>
      <c r="C111" s="49"/>
      <c r="D111" s="42"/>
      <c r="E111" s="49"/>
      <c r="F111" s="42"/>
      <c r="G111" s="49"/>
      <c r="H111" s="42"/>
      <c r="I111" s="49"/>
      <c r="J111" s="42"/>
      <c r="K111" s="49"/>
      <c r="L111" s="42"/>
      <c r="M111" s="49"/>
      <c r="N111" s="42"/>
      <c r="O111" s="49"/>
      <c r="P111" s="42"/>
      <c r="Q111" s="49"/>
      <c r="R111" s="42"/>
      <c r="S111" s="49"/>
      <c r="T111" s="42"/>
      <c r="U111" s="49"/>
      <c r="V111" s="42"/>
      <c r="W111" s="49"/>
      <c r="X111" s="42"/>
      <c r="Y111" s="49"/>
      <c r="Z111" s="42"/>
      <c r="AA111" s="49"/>
      <c r="AB111" s="42"/>
      <c r="AC111" s="49"/>
      <c r="AD111" s="42"/>
      <c r="AE111" s="49"/>
      <c r="AF111" s="42">
        <f t="shared" si="4"/>
        <v>0</v>
      </c>
      <c r="AG111" s="42">
        <f t="shared" si="3"/>
        <v>0</v>
      </c>
    </row>
    <row r="112" spans="1:33" x14ac:dyDescent="0.25">
      <c r="A112" s="49" t="s">
        <v>546</v>
      </c>
      <c r="B112" s="42"/>
      <c r="C112" s="49"/>
      <c r="D112" s="42"/>
      <c r="E112" s="49"/>
      <c r="F112" s="42"/>
      <c r="G112" s="49"/>
      <c r="H112" s="42"/>
      <c r="I112" s="49"/>
      <c r="J112" s="42"/>
      <c r="K112" s="49"/>
      <c r="L112" s="42"/>
      <c r="M112" s="49"/>
      <c r="N112" s="42"/>
      <c r="O112" s="49"/>
      <c r="P112" s="42"/>
      <c r="Q112" s="49"/>
      <c r="R112" s="42"/>
      <c r="S112" s="49"/>
      <c r="T112" s="42"/>
      <c r="U112" s="49"/>
      <c r="V112" s="42"/>
      <c r="W112" s="49"/>
      <c r="X112" s="42"/>
      <c r="Y112" s="49"/>
      <c r="Z112" s="42"/>
      <c r="AA112" s="49"/>
      <c r="AB112" s="42"/>
      <c r="AC112" s="49"/>
      <c r="AD112" s="42"/>
      <c r="AE112" s="49"/>
      <c r="AF112" s="42">
        <f t="shared" si="4"/>
        <v>0</v>
      </c>
      <c r="AG112" s="42">
        <f t="shared" si="3"/>
        <v>0</v>
      </c>
    </row>
    <row r="113" spans="1:33" x14ac:dyDescent="0.25">
      <c r="A113" s="49" t="s">
        <v>269</v>
      </c>
      <c r="B113" s="42"/>
      <c r="C113" s="49"/>
      <c r="D113" s="42"/>
      <c r="E113" s="49"/>
      <c r="F113" s="42"/>
      <c r="G113" s="49"/>
      <c r="H113" s="42"/>
      <c r="I113" s="49"/>
      <c r="J113" s="42"/>
      <c r="K113" s="49"/>
      <c r="L113" s="42"/>
      <c r="M113" s="49"/>
      <c r="N113" s="42"/>
      <c r="O113" s="49"/>
      <c r="P113" s="42"/>
      <c r="Q113" s="49"/>
      <c r="R113" s="42"/>
      <c r="S113" s="49"/>
      <c r="T113" s="42"/>
      <c r="U113" s="49"/>
      <c r="V113" s="42"/>
      <c r="W113" s="49"/>
      <c r="X113" s="42"/>
      <c r="Y113" s="49"/>
      <c r="Z113" s="42"/>
      <c r="AA113" s="49"/>
      <c r="AB113" s="42"/>
      <c r="AC113" s="49"/>
      <c r="AD113" s="42"/>
      <c r="AE113" s="49"/>
      <c r="AF113" s="42">
        <f t="shared" si="4"/>
        <v>0</v>
      </c>
      <c r="AG113" s="42">
        <f t="shared" si="3"/>
        <v>0</v>
      </c>
    </row>
    <row r="114" spans="1:33" x14ac:dyDescent="0.25">
      <c r="A114" s="49" t="s">
        <v>565</v>
      </c>
      <c r="B114" s="42"/>
      <c r="C114" s="49"/>
      <c r="D114" s="42"/>
      <c r="E114" s="49"/>
      <c r="F114" s="42"/>
      <c r="G114" s="49"/>
      <c r="H114" s="42"/>
      <c r="I114" s="49"/>
      <c r="J114" s="42"/>
      <c r="K114" s="49"/>
      <c r="L114" s="42"/>
      <c r="M114" s="49"/>
      <c r="N114" s="42"/>
      <c r="O114" s="49"/>
      <c r="P114" s="42"/>
      <c r="Q114" s="49"/>
      <c r="R114" s="42"/>
      <c r="S114" s="49"/>
      <c r="T114" s="42"/>
      <c r="U114" s="49"/>
      <c r="V114" s="42"/>
      <c r="W114" s="49"/>
      <c r="X114" s="42"/>
      <c r="Y114" s="49"/>
      <c r="Z114" s="42"/>
      <c r="AA114" s="49"/>
      <c r="AB114" s="42"/>
      <c r="AC114" s="49"/>
      <c r="AD114" s="42"/>
      <c r="AE114" s="49"/>
      <c r="AF114" s="42">
        <f t="shared" si="4"/>
        <v>0</v>
      </c>
      <c r="AG114" s="42">
        <f t="shared" si="3"/>
        <v>0</v>
      </c>
    </row>
    <row r="115" spans="1:33" x14ac:dyDescent="0.25">
      <c r="A115" s="49" t="s">
        <v>272</v>
      </c>
      <c r="B115" s="42"/>
      <c r="C115" s="49"/>
      <c r="D115" s="42"/>
      <c r="E115" s="49"/>
      <c r="F115" s="42"/>
      <c r="G115" s="49"/>
      <c r="H115" s="42"/>
      <c r="I115" s="49"/>
      <c r="J115" s="42"/>
      <c r="K115" s="49"/>
      <c r="L115" s="42"/>
      <c r="M115" s="49"/>
      <c r="N115" s="42"/>
      <c r="O115" s="49"/>
      <c r="P115" s="42"/>
      <c r="Q115" s="49"/>
      <c r="R115" s="42"/>
      <c r="S115" s="49"/>
      <c r="T115" s="42"/>
      <c r="U115" s="49"/>
      <c r="V115" s="42"/>
      <c r="W115" s="49"/>
      <c r="X115" s="42"/>
      <c r="Y115" s="49"/>
      <c r="Z115" s="42"/>
      <c r="AA115" s="49"/>
      <c r="AB115" s="42"/>
      <c r="AC115" s="49"/>
      <c r="AD115" s="42"/>
      <c r="AE115" s="49"/>
      <c r="AF115" s="42">
        <f t="shared" si="4"/>
        <v>0</v>
      </c>
      <c r="AG115" s="42">
        <f t="shared" si="3"/>
        <v>0</v>
      </c>
    </row>
    <row r="116" spans="1:33" x14ac:dyDescent="0.25">
      <c r="A116" s="49" t="s">
        <v>430</v>
      </c>
      <c r="B116" s="42"/>
      <c r="C116" s="49"/>
      <c r="D116" s="42"/>
      <c r="E116" s="49"/>
      <c r="F116" s="42"/>
      <c r="G116" s="49"/>
      <c r="H116" s="42"/>
      <c r="I116" s="49"/>
      <c r="J116" s="42"/>
      <c r="K116" s="49"/>
      <c r="L116" s="42"/>
      <c r="M116" s="49"/>
      <c r="N116" s="42"/>
      <c r="O116" s="49"/>
      <c r="P116" s="42"/>
      <c r="Q116" s="49"/>
      <c r="R116" s="42"/>
      <c r="S116" s="49"/>
      <c r="T116" s="42"/>
      <c r="U116" s="49"/>
      <c r="V116" s="42"/>
      <c r="W116" s="49"/>
      <c r="X116" s="42"/>
      <c r="Y116" s="49"/>
      <c r="Z116" s="42"/>
      <c r="AA116" s="49"/>
      <c r="AB116" s="42"/>
      <c r="AC116" s="49"/>
      <c r="AD116" s="42"/>
      <c r="AE116" s="49"/>
      <c r="AF116" s="42">
        <f t="shared" si="4"/>
        <v>0</v>
      </c>
      <c r="AG116" s="42">
        <f t="shared" si="3"/>
        <v>0</v>
      </c>
    </row>
    <row r="117" spans="1:33" x14ac:dyDescent="0.25">
      <c r="A117" s="409" t="s">
        <v>274</v>
      </c>
      <c r="B117" s="918"/>
      <c r="C117" s="49"/>
      <c r="D117" s="918"/>
      <c r="E117" s="49"/>
      <c r="F117" s="918"/>
      <c r="G117" s="49"/>
      <c r="H117" s="42"/>
      <c r="I117" s="49"/>
      <c r="J117" s="42"/>
      <c r="K117" s="49"/>
      <c r="L117" s="42"/>
      <c r="M117" s="49"/>
      <c r="N117" s="42"/>
      <c r="O117" s="49"/>
      <c r="P117" s="42"/>
      <c r="Q117" s="49"/>
      <c r="R117" s="42"/>
      <c r="S117" s="49"/>
      <c r="T117" s="42"/>
      <c r="U117" s="49"/>
      <c r="V117" s="42"/>
      <c r="W117" s="49"/>
      <c r="X117" s="42"/>
      <c r="Y117" s="49"/>
      <c r="Z117" s="42"/>
      <c r="AA117" s="49"/>
      <c r="AB117" s="42"/>
      <c r="AC117" s="49"/>
      <c r="AD117" s="42"/>
      <c r="AE117" s="49"/>
      <c r="AF117" s="42">
        <f t="shared" si="4"/>
        <v>0</v>
      </c>
      <c r="AG117" s="42">
        <f t="shared" si="3"/>
        <v>0</v>
      </c>
    </row>
    <row r="118" spans="1:33" x14ac:dyDescent="0.25">
      <c r="A118" s="409" t="s">
        <v>275</v>
      </c>
      <c r="B118" s="918"/>
      <c r="C118" s="49"/>
      <c r="D118" s="918"/>
      <c r="E118" s="49"/>
      <c r="F118" s="918"/>
      <c r="G118" s="49"/>
      <c r="H118" s="42"/>
      <c r="I118" s="49"/>
      <c r="J118" s="42"/>
      <c r="K118" s="49"/>
      <c r="L118" s="42"/>
      <c r="M118" s="49"/>
      <c r="N118" s="42"/>
      <c r="O118" s="49"/>
      <c r="P118" s="42"/>
      <c r="Q118" s="49"/>
      <c r="R118" s="42"/>
      <c r="S118" s="49"/>
      <c r="T118" s="42"/>
      <c r="U118" s="49"/>
      <c r="V118" s="42"/>
      <c r="W118" s="49"/>
      <c r="X118" s="42"/>
      <c r="Y118" s="49"/>
      <c r="Z118" s="42"/>
      <c r="AA118" s="49"/>
      <c r="AB118" s="42"/>
      <c r="AC118" s="49"/>
      <c r="AD118" s="42"/>
      <c r="AE118" s="49"/>
      <c r="AF118" s="42">
        <f t="shared" si="4"/>
        <v>0</v>
      </c>
      <c r="AG118" s="42">
        <f t="shared" si="3"/>
        <v>0</v>
      </c>
    </row>
    <row r="119" spans="1:33" x14ac:dyDescent="0.25">
      <c r="A119" s="409" t="s">
        <v>276</v>
      </c>
      <c r="B119" s="918"/>
      <c r="C119" s="49"/>
      <c r="D119" s="918"/>
      <c r="E119" s="49"/>
      <c r="F119" s="918"/>
      <c r="G119" s="49"/>
      <c r="H119" s="42"/>
      <c r="I119" s="49"/>
      <c r="J119" s="42"/>
      <c r="K119" s="49"/>
      <c r="L119" s="42"/>
      <c r="M119" s="49"/>
      <c r="N119" s="42"/>
      <c r="O119" s="49"/>
      <c r="P119" s="42"/>
      <c r="Q119" s="49"/>
      <c r="R119" s="42"/>
      <c r="S119" s="49"/>
      <c r="T119" s="42"/>
      <c r="U119" s="49"/>
      <c r="V119" s="42"/>
      <c r="W119" s="49"/>
      <c r="X119" s="42"/>
      <c r="Y119" s="49"/>
      <c r="Z119" s="42"/>
      <c r="AA119" s="49"/>
      <c r="AB119" s="42"/>
      <c r="AC119" s="49"/>
      <c r="AD119" s="42"/>
      <c r="AE119" s="49"/>
      <c r="AF119" s="42">
        <f t="shared" si="4"/>
        <v>0</v>
      </c>
      <c r="AG119" s="42">
        <f t="shared" si="3"/>
        <v>0</v>
      </c>
    </row>
    <row r="120" spans="1:33" x14ac:dyDescent="0.25">
      <c r="A120" s="409" t="s">
        <v>277</v>
      </c>
      <c r="B120" s="918"/>
      <c r="C120" s="49"/>
      <c r="D120" s="918"/>
      <c r="E120" s="49"/>
      <c r="F120" s="918"/>
      <c r="G120" s="49"/>
      <c r="H120" s="42"/>
      <c r="I120" s="49"/>
      <c r="J120" s="42"/>
      <c r="K120" s="49"/>
      <c r="L120" s="42"/>
      <c r="M120" s="49"/>
      <c r="N120" s="42"/>
      <c r="O120" s="49"/>
      <c r="P120" s="42"/>
      <c r="Q120" s="49"/>
      <c r="R120" s="42"/>
      <c r="S120" s="49"/>
      <c r="T120" s="42"/>
      <c r="U120" s="49"/>
      <c r="V120" s="42"/>
      <c r="W120" s="49"/>
      <c r="X120" s="42"/>
      <c r="Y120" s="49"/>
      <c r="Z120" s="42"/>
      <c r="AA120" s="49"/>
      <c r="AB120" s="42"/>
      <c r="AC120" s="49"/>
      <c r="AD120" s="42"/>
      <c r="AE120" s="49"/>
      <c r="AF120" s="42">
        <f t="shared" si="4"/>
        <v>0</v>
      </c>
      <c r="AG120" s="42">
        <f t="shared" si="3"/>
        <v>0</v>
      </c>
    </row>
    <row r="121" spans="1:33" x14ac:dyDescent="0.25">
      <c r="A121" s="409" t="s">
        <v>323</v>
      </c>
      <c r="B121" s="918"/>
      <c r="C121" s="49"/>
      <c r="D121" s="918"/>
      <c r="E121" s="49"/>
      <c r="F121" s="918"/>
      <c r="G121" s="49"/>
      <c r="H121" s="42"/>
      <c r="I121" s="49"/>
      <c r="J121" s="42"/>
      <c r="K121" s="49"/>
      <c r="L121" s="42"/>
      <c r="M121" s="49"/>
      <c r="N121" s="42"/>
      <c r="O121" s="49"/>
      <c r="P121" s="42"/>
      <c r="Q121" s="49"/>
      <c r="R121" s="42"/>
      <c r="S121" s="49"/>
      <c r="T121" s="42"/>
      <c r="U121" s="49"/>
      <c r="V121" s="42"/>
      <c r="W121" s="49"/>
      <c r="X121" s="42"/>
      <c r="Y121" s="49"/>
      <c r="Z121" s="42"/>
      <c r="AA121" s="49"/>
      <c r="AB121" s="42"/>
      <c r="AC121" s="49"/>
      <c r="AD121" s="42"/>
      <c r="AE121" s="49"/>
      <c r="AF121" s="42">
        <f t="shared" si="4"/>
        <v>0</v>
      </c>
      <c r="AG121" s="42">
        <f t="shared" si="3"/>
        <v>0</v>
      </c>
    </row>
    <row r="122" spans="1:33" x14ac:dyDescent="0.25">
      <c r="A122" s="409" t="s">
        <v>735</v>
      </c>
      <c r="B122" s="918"/>
      <c r="C122" s="49"/>
      <c r="D122" s="918"/>
      <c r="E122" s="49"/>
      <c r="F122" s="918"/>
      <c r="G122" s="49"/>
      <c r="H122" s="42"/>
      <c r="I122" s="49"/>
      <c r="J122" s="42"/>
      <c r="K122" s="49"/>
      <c r="L122" s="42"/>
      <c r="M122" s="49"/>
      <c r="N122" s="42"/>
      <c r="O122" s="49"/>
      <c r="P122" s="42"/>
      <c r="Q122" s="49"/>
      <c r="R122" s="42"/>
      <c r="S122" s="49"/>
      <c r="T122" s="42"/>
      <c r="U122" s="49"/>
      <c r="V122" s="42"/>
      <c r="W122" s="49"/>
      <c r="X122" s="42"/>
      <c r="Y122" s="49"/>
      <c r="Z122" s="42"/>
      <c r="AA122" s="49"/>
      <c r="AB122" s="42"/>
      <c r="AC122" s="49"/>
      <c r="AD122" s="42"/>
      <c r="AE122" s="49"/>
      <c r="AF122" s="42">
        <f t="shared" ref="AF122" si="5">SUM(B122:AD122)</f>
        <v>0</v>
      </c>
      <c r="AG122" s="42">
        <f t="shared" ref="AG122" si="6">SUM(H122:AD122)</f>
        <v>0</v>
      </c>
    </row>
    <row r="123" spans="1:33" x14ac:dyDescent="0.25">
      <c r="A123" s="409" t="s">
        <v>312</v>
      </c>
      <c r="B123" s="918"/>
      <c r="C123" s="49"/>
      <c r="D123" s="918"/>
      <c r="E123" s="49"/>
      <c r="F123" s="918"/>
      <c r="G123" s="49"/>
      <c r="H123" s="42"/>
      <c r="I123" s="49"/>
      <c r="J123" s="42"/>
      <c r="K123" s="49"/>
      <c r="L123" s="42"/>
      <c r="M123" s="49"/>
      <c r="N123" s="42"/>
      <c r="O123" s="49"/>
      <c r="P123" s="42"/>
      <c r="Q123" s="49"/>
      <c r="R123" s="42"/>
      <c r="S123" s="49"/>
      <c r="T123" s="42"/>
      <c r="U123" s="49"/>
      <c r="V123" s="42"/>
      <c r="W123" s="49"/>
      <c r="X123" s="42"/>
      <c r="Y123" s="49"/>
      <c r="Z123" s="42"/>
      <c r="AA123" s="49"/>
      <c r="AB123" s="42"/>
      <c r="AC123" s="49"/>
      <c r="AD123" s="42"/>
      <c r="AE123" s="49"/>
      <c r="AF123" s="42">
        <f t="shared" si="4"/>
        <v>0</v>
      </c>
      <c r="AG123" s="42">
        <f t="shared" si="3"/>
        <v>0</v>
      </c>
    </row>
    <row r="124" spans="1:33" x14ac:dyDescent="0.25">
      <c r="A124" s="409" t="s">
        <v>313</v>
      </c>
      <c r="B124" s="918">
        <v>1000</v>
      </c>
      <c r="C124" s="49"/>
      <c r="D124" s="918"/>
      <c r="E124" s="49"/>
      <c r="F124" s="918"/>
      <c r="G124" s="49"/>
      <c r="H124" s="42"/>
      <c r="I124" s="49"/>
      <c r="J124" s="42"/>
      <c r="K124" s="49"/>
      <c r="L124" s="42"/>
      <c r="M124" s="49"/>
      <c r="N124" s="42"/>
      <c r="O124" s="49"/>
      <c r="P124" s="42"/>
      <c r="Q124" s="49"/>
      <c r="R124" s="42"/>
      <c r="S124" s="49"/>
      <c r="T124" s="42"/>
      <c r="U124" s="49"/>
      <c r="V124" s="42"/>
      <c r="W124" s="49"/>
      <c r="X124" s="42"/>
      <c r="Y124" s="49"/>
      <c r="Z124" s="42"/>
      <c r="AA124" s="49"/>
      <c r="AB124" s="42"/>
      <c r="AC124" s="49"/>
      <c r="AD124" s="42"/>
      <c r="AE124" s="49"/>
      <c r="AF124" s="42">
        <f t="shared" si="4"/>
        <v>1000</v>
      </c>
      <c r="AG124" s="42">
        <f t="shared" si="3"/>
        <v>0</v>
      </c>
    </row>
    <row r="125" spans="1:33" x14ac:dyDescent="0.25">
      <c r="A125" s="409" t="s">
        <v>317</v>
      </c>
      <c r="B125" s="918"/>
      <c r="C125" s="49"/>
      <c r="D125" s="918"/>
      <c r="E125" s="49"/>
      <c r="F125" s="918"/>
      <c r="G125" s="49"/>
      <c r="H125" s="42"/>
      <c r="I125" s="49"/>
      <c r="J125" s="42"/>
      <c r="K125" s="49"/>
      <c r="L125" s="42"/>
      <c r="M125" s="49"/>
      <c r="N125" s="42"/>
      <c r="O125" s="49"/>
      <c r="P125" s="42"/>
      <c r="Q125" s="49"/>
      <c r="R125" s="42"/>
      <c r="S125" s="49"/>
      <c r="T125" s="42"/>
      <c r="U125" s="49"/>
      <c r="V125" s="42"/>
      <c r="W125" s="49"/>
      <c r="X125" s="42"/>
      <c r="Y125" s="49"/>
      <c r="Z125" s="42"/>
      <c r="AA125" s="49"/>
      <c r="AB125" s="42"/>
      <c r="AC125" s="49"/>
      <c r="AD125" s="42"/>
      <c r="AE125" s="49"/>
      <c r="AF125" s="42">
        <f t="shared" si="4"/>
        <v>0</v>
      </c>
      <c r="AG125" s="42">
        <f t="shared" si="3"/>
        <v>0</v>
      </c>
    </row>
    <row r="126" spans="1:33" x14ac:dyDescent="0.25">
      <c r="A126" s="409" t="s">
        <v>543</v>
      </c>
      <c r="B126" s="918">
        <v>500</v>
      </c>
      <c r="C126" s="49"/>
      <c r="D126" s="918">
        <v>500</v>
      </c>
      <c r="E126" s="49"/>
      <c r="F126" s="918"/>
      <c r="G126" s="49"/>
      <c r="H126" s="42"/>
      <c r="I126" s="49"/>
      <c r="J126" s="42"/>
      <c r="K126" s="49"/>
      <c r="L126" s="42"/>
      <c r="M126" s="49"/>
      <c r="N126" s="42"/>
      <c r="O126" s="49"/>
      <c r="P126" s="42"/>
      <c r="Q126" s="49"/>
      <c r="R126" s="42"/>
      <c r="S126" s="49"/>
      <c r="T126" s="42"/>
      <c r="U126" s="49"/>
      <c r="V126" s="42"/>
      <c r="W126" s="49"/>
      <c r="X126" s="42"/>
      <c r="Y126" s="49"/>
      <c r="Z126" s="42"/>
      <c r="AA126" s="49"/>
      <c r="AB126" s="42"/>
      <c r="AC126" s="49"/>
      <c r="AD126" s="42"/>
      <c r="AE126" s="49"/>
      <c r="AF126" s="42">
        <f t="shared" si="4"/>
        <v>1000</v>
      </c>
      <c r="AG126" s="42">
        <f t="shared" si="3"/>
        <v>0</v>
      </c>
    </row>
    <row r="127" spans="1:33" x14ac:dyDescent="0.25">
      <c r="A127" s="409" t="s">
        <v>553</v>
      </c>
      <c r="B127" s="918"/>
      <c r="C127" s="49"/>
      <c r="D127" s="918"/>
      <c r="E127" s="49"/>
      <c r="F127" s="918"/>
      <c r="G127" s="49"/>
      <c r="H127" s="42"/>
      <c r="I127" s="49"/>
      <c r="J127" s="42"/>
      <c r="K127" s="49"/>
      <c r="L127" s="42"/>
      <c r="M127" s="49"/>
      <c r="N127" s="42"/>
      <c r="O127" s="49"/>
      <c r="P127" s="42"/>
      <c r="Q127" s="49"/>
      <c r="R127" s="42"/>
      <c r="S127" s="49"/>
      <c r="T127" s="42"/>
      <c r="U127" s="49"/>
      <c r="V127" s="42"/>
      <c r="W127" s="49"/>
      <c r="X127" s="42"/>
      <c r="Y127" s="49"/>
      <c r="Z127" s="42"/>
      <c r="AA127" s="49"/>
      <c r="AB127" s="42"/>
      <c r="AC127" s="49"/>
      <c r="AD127" s="42"/>
      <c r="AE127" s="49"/>
      <c r="AF127" s="42">
        <f t="shared" si="4"/>
        <v>0</v>
      </c>
      <c r="AG127" s="42">
        <f t="shared" si="3"/>
        <v>0</v>
      </c>
    </row>
    <row r="128" spans="1:33" x14ac:dyDescent="0.25">
      <c r="A128" s="409" t="s">
        <v>541</v>
      </c>
      <c r="B128" s="918"/>
      <c r="C128" s="49"/>
      <c r="D128" s="918"/>
      <c r="E128" s="49"/>
      <c r="F128" s="918"/>
      <c r="G128" s="49"/>
      <c r="H128" s="42"/>
      <c r="I128" s="49"/>
      <c r="J128" s="42"/>
      <c r="K128" s="49"/>
      <c r="L128" s="42"/>
      <c r="M128" s="49"/>
      <c r="N128" s="42"/>
      <c r="O128" s="49"/>
      <c r="P128" s="42"/>
      <c r="Q128" s="49"/>
      <c r="R128" s="42"/>
      <c r="S128" s="49"/>
      <c r="T128" s="42"/>
      <c r="U128" s="49"/>
      <c r="V128" s="42"/>
      <c r="W128" s="49"/>
      <c r="X128" s="42"/>
      <c r="Y128" s="49"/>
      <c r="Z128" s="42"/>
      <c r="AA128" s="49"/>
      <c r="AB128" s="42"/>
      <c r="AC128" s="49"/>
      <c r="AD128" s="42"/>
      <c r="AE128" s="49"/>
      <c r="AF128" s="42">
        <f t="shared" si="4"/>
        <v>0</v>
      </c>
      <c r="AG128" s="42">
        <f t="shared" si="3"/>
        <v>0</v>
      </c>
    </row>
    <row r="129" spans="1:33" x14ac:dyDescent="0.25">
      <c r="A129" s="409" t="s">
        <v>552</v>
      </c>
      <c r="B129" s="918"/>
      <c r="C129" s="49"/>
      <c r="D129" s="918"/>
      <c r="E129" s="49"/>
      <c r="F129" s="918"/>
      <c r="G129" s="49"/>
      <c r="H129" s="42"/>
      <c r="I129" s="49"/>
      <c r="J129" s="42"/>
      <c r="K129" s="49"/>
      <c r="L129" s="42"/>
      <c r="M129" s="49"/>
      <c r="N129" s="42"/>
      <c r="O129" s="49"/>
      <c r="P129" s="42"/>
      <c r="Q129" s="49"/>
      <c r="R129" s="42"/>
      <c r="S129" s="49"/>
      <c r="T129" s="42"/>
      <c r="U129" s="49"/>
      <c r="V129" s="42"/>
      <c r="W129" s="49"/>
      <c r="X129" s="42"/>
      <c r="Y129" s="49"/>
      <c r="Z129" s="42"/>
      <c r="AA129" s="49"/>
      <c r="AB129" s="42"/>
      <c r="AC129" s="49"/>
      <c r="AD129" s="42"/>
      <c r="AE129" s="49"/>
      <c r="AF129" s="42">
        <f t="shared" si="4"/>
        <v>0</v>
      </c>
      <c r="AG129" s="42">
        <f t="shared" si="3"/>
        <v>0</v>
      </c>
    </row>
    <row r="130" spans="1:33" x14ac:dyDescent="0.25">
      <c r="A130" s="409" t="s">
        <v>278</v>
      </c>
      <c r="B130" s="918"/>
      <c r="C130" s="49"/>
      <c r="D130" s="918"/>
      <c r="E130" s="49"/>
      <c r="F130" s="918"/>
      <c r="G130" s="49"/>
      <c r="H130" s="42"/>
      <c r="I130" s="49"/>
      <c r="J130" s="42"/>
      <c r="K130" s="49"/>
      <c r="L130" s="42"/>
      <c r="M130" s="49"/>
      <c r="N130" s="42"/>
      <c r="O130" s="49"/>
      <c r="P130" s="42"/>
      <c r="Q130" s="49"/>
      <c r="R130" s="42"/>
      <c r="S130" s="49"/>
      <c r="T130" s="42"/>
      <c r="U130" s="49"/>
      <c r="V130" s="42"/>
      <c r="W130" s="49"/>
      <c r="X130" s="42"/>
      <c r="Y130" s="49"/>
      <c r="Z130" s="42"/>
      <c r="AA130" s="49"/>
      <c r="AB130" s="42"/>
      <c r="AC130" s="49"/>
      <c r="AD130" s="42"/>
      <c r="AE130" s="49"/>
      <c r="AF130" s="42">
        <f t="shared" si="4"/>
        <v>0</v>
      </c>
      <c r="AG130" s="42">
        <f t="shared" si="3"/>
        <v>0</v>
      </c>
    </row>
    <row r="131" spans="1:33" x14ac:dyDescent="0.25">
      <c r="A131" s="409" t="s">
        <v>279</v>
      </c>
      <c r="B131" s="918"/>
      <c r="C131" s="49"/>
      <c r="D131" s="918"/>
      <c r="E131" s="49"/>
      <c r="F131" s="918"/>
      <c r="G131" s="49"/>
      <c r="H131" s="42"/>
      <c r="I131" s="49"/>
      <c r="J131" s="42"/>
      <c r="K131" s="49"/>
      <c r="L131" s="42"/>
      <c r="M131" s="49"/>
      <c r="N131" s="42"/>
      <c r="O131" s="49"/>
      <c r="P131" s="42"/>
      <c r="Q131" s="49"/>
      <c r="R131" s="42"/>
      <c r="S131" s="49"/>
      <c r="T131" s="42"/>
      <c r="U131" s="49"/>
      <c r="V131" s="42"/>
      <c r="W131" s="49"/>
      <c r="X131" s="42"/>
      <c r="Y131" s="49"/>
      <c r="Z131" s="42"/>
      <c r="AA131" s="49"/>
      <c r="AB131" s="42"/>
      <c r="AC131" s="49"/>
      <c r="AD131" s="42"/>
      <c r="AE131" s="49"/>
      <c r="AF131" s="42">
        <f t="shared" si="4"/>
        <v>0</v>
      </c>
      <c r="AG131" s="42">
        <f t="shared" si="3"/>
        <v>0</v>
      </c>
    </row>
    <row r="132" spans="1:33" x14ac:dyDescent="0.25">
      <c r="A132" s="409" t="s">
        <v>561</v>
      </c>
      <c r="B132" s="918"/>
      <c r="C132" s="49"/>
      <c r="D132" s="918"/>
      <c r="E132" s="49"/>
      <c r="F132" s="918"/>
      <c r="G132" s="49"/>
      <c r="H132" s="42"/>
      <c r="I132" s="49"/>
      <c r="J132" s="42"/>
      <c r="K132" s="49"/>
      <c r="L132" s="42"/>
      <c r="M132" s="49"/>
      <c r="N132" s="42"/>
      <c r="O132" s="49"/>
      <c r="P132" s="42"/>
      <c r="Q132" s="49"/>
      <c r="R132" s="42"/>
      <c r="S132" s="49"/>
      <c r="T132" s="42"/>
      <c r="U132" s="49"/>
      <c r="V132" s="42"/>
      <c r="W132" s="49"/>
      <c r="X132" s="42"/>
      <c r="Y132" s="49"/>
      <c r="Z132" s="42"/>
      <c r="AA132" s="49"/>
      <c r="AB132" s="42"/>
      <c r="AC132" s="49"/>
      <c r="AD132" s="42"/>
      <c r="AE132" s="49"/>
      <c r="AF132" s="42">
        <f t="shared" si="4"/>
        <v>0</v>
      </c>
      <c r="AG132" s="42">
        <f t="shared" si="3"/>
        <v>0</v>
      </c>
    </row>
    <row r="133" spans="1:33" x14ac:dyDescent="0.25">
      <c r="A133" s="409" t="s">
        <v>280</v>
      </c>
      <c r="B133" s="918"/>
      <c r="C133" s="49"/>
      <c r="D133" s="918"/>
      <c r="E133" s="49"/>
      <c r="F133" s="918"/>
      <c r="G133" s="49"/>
      <c r="H133" s="42"/>
      <c r="I133" s="49"/>
      <c r="J133" s="42"/>
      <c r="K133" s="49"/>
      <c r="L133" s="42"/>
      <c r="M133" s="49"/>
      <c r="N133" s="42"/>
      <c r="O133" s="49"/>
      <c r="P133" s="42"/>
      <c r="Q133" s="49"/>
      <c r="R133" s="42"/>
      <c r="S133" s="49"/>
      <c r="T133" s="42"/>
      <c r="U133" s="49"/>
      <c r="V133" s="42"/>
      <c r="W133" s="49"/>
      <c r="X133" s="42"/>
      <c r="Y133" s="49"/>
      <c r="Z133" s="42"/>
      <c r="AA133" s="49"/>
      <c r="AB133" s="42"/>
      <c r="AC133" s="49"/>
      <c r="AD133" s="42"/>
      <c r="AE133" s="49"/>
      <c r="AF133" s="42">
        <f t="shared" si="4"/>
        <v>0</v>
      </c>
      <c r="AG133" s="42">
        <f t="shared" si="3"/>
        <v>0</v>
      </c>
    </row>
    <row r="134" spans="1:33" x14ac:dyDescent="0.25">
      <c r="A134" s="409" t="s">
        <v>281</v>
      </c>
      <c r="B134" s="918"/>
      <c r="C134" s="49"/>
      <c r="D134" s="918"/>
      <c r="E134" s="49"/>
      <c r="F134" s="918"/>
      <c r="G134" s="49"/>
      <c r="H134" s="42"/>
      <c r="I134" s="49"/>
      <c r="J134" s="42"/>
      <c r="K134" s="49"/>
      <c r="L134" s="42"/>
      <c r="M134" s="49"/>
      <c r="N134" s="42"/>
      <c r="O134" s="49"/>
      <c r="P134" s="42"/>
      <c r="Q134" s="49"/>
      <c r="R134" s="42"/>
      <c r="S134" s="49"/>
      <c r="T134" s="42"/>
      <c r="U134" s="49"/>
      <c r="V134" s="42"/>
      <c r="W134" s="49"/>
      <c r="X134" s="42"/>
      <c r="Y134" s="49"/>
      <c r="Z134" s="42"/>
      <c r="AA134" s="49"/>
      <c r="AB134" s="42"/>
      <c r="AC134" s="49"/>
      <c r="AD134" s="42"/>
      <c r="AE134" s="49"/>
      <c r="AF134" s="42">
        <f t="shared" si="4"/>
        <v>0</v>
      </c>
      <c r="AG134" s="42">
        <f t="shared" si="3"/>
        <v>0</v>
      </c>
    </row>
    <row r="135" spans="1:33" x14ac:dyDescent="0.25">
      <c r="A135" s="409" t="s">
        <v>282</v>
      </c>
      <c r="B135" s="918"/>
      <c r="C135" s="49"/>
      <c r="D135" s="918"/>
      <c r="E135" s="49"/>
      <c r="F135" s="918"/>
      <c r="G135" s="49"/>
      <c r="H135" s="42"/>
      <c r="I135" s="49"/>
      <c r="J135" s="42"/>
      <c r="K135" s="49"/>
      <c r="L135" s="42"/>
      <c r="M135" s="49"/>
      <c r="N135" s="42"/>
      <c r="O135" s="49"/>
      <c r="P135" s="42"/>
      <c r="Q135" s="49"/>
      <c r="R135" s="42"/>
      <c r="S135" s="49"/>
      <c r="T135" s="42"/>
      <c r="U135" s="49"/>
      <c r="V135" s="42"/>
      <c r="W135" s="49"/>
      <c r="X135" s="42"/>
      <c r="Y135" s="49"/>
      <c r="Z135" s="42"/>
      <c r="AA135" s="49"/>
      <c r="AB135" s="42"/>
      <c r="AC135" s="49"/>
      <c r="AD135" s="42"/>
      <c r="AE135" s="49"/>
      <c r="AF135" s="42">
        <f t="shared" si="4"/>
        <v>0</v>
      </c>
      <c r="AG135" s="42">
        <f t="shared" si="3"/>
        <v>0</v>
      </c>
    </row>
    <row r="136" spans="1:33" x14ac:dyDescent="0.25">
      <c r="A136" s="409" t="s">
        <v>283</v>
      </c>
      <c r="B136" s="918"/>
      <c r="C136" s="49"/>
      <c r="D136" s="918"/>
      <c r="E136" s="49"/>
      <c r="F136" s="918"/>
      <c r="G136" s="49"/>
      <c r="H136" s="42"/>
      <c r="I136" s="49"/>
      <c r="J136" s="42"/>
      <c r="K136" s="49"/>
      <c r="L136" s="42"/>
      <c r="M136" s="49"/>
      <c r="N136" s="42"/>
      <c r="O136" s="49"/>
      <c r="P136" s="42"/>
      <c r="Q136" s="49"/>
      <c r="R136" s="42"/>
      <c r="S136" s="49"/>
      <c r="T136" s="42"/>
      <c r="U136" s="49"/>
      <c r="V136" s="42"/>
      <c r="W136" s="49"/>
      <c r="X136" s="42"/>
      <c r="Y136" s="49"/>
      <c r="Z136" s="42"/>
      <c r="AA136" s="49"/>
      <c r="AB136" s="42"/>
      <c r="AC136" s="49"/>
      <c r="AD136" s="42"/>
      <c r="AE136" s="49"/>
      <c r="AF136" s="42">
        <f t="shared" si="4"/>
        <v>0</v>
      </c>
      <c r="AG136" s="42">
        <f t="shared" si="3"/>
        <v>0</v>
      </c>
    </row>
    <row r="137" spans="1:33" x14ac:dyDescent="0.25">
      <c r="A137" s="49" t="s">
        <v>284</v>
      </c>
      <c r="B137" s="42"/>
      <c r="C137" s="49"/>
      <c r="D137" s="42"/>
      <c r="E137" s="49"/>
      <c r="F137" s="42"/>
      <c r="G137" s="49"/>
      <c r="H137" s="42"/>
      <c r="I137" s="49"/>
      <c r="J137" s="42"/>
      <c r="K137" s="49"/>
      <c r="L137" s="42"/>
      <c r="M137" s="49"/>
      <c r="N137" s="42"/>
      <c r="O137" s="49"/>
      <c r="P137" s="42"/>
      <c r="Q137" s="49"/>
      <c r="R137" s="42"/>
      <c r="S137" s="49"/>
      <c r="T137" s="42"/>
      <c r="U137" s="49"/>
      <c r="V137" s="42"/>
      <c r="W137" s="49"/>
      <c r="X137" s="42"/>
      <c r="Y137" s="49"/>
      <c r="Z137" s="42"/>
      <c r="AA137" s="49"/>
      <c r="AB137" s="42"/>
      <c r="AC137" s="49"/>
      <c r="AD137" s="42"/>
      <c r="AE137" s="49"/>
      <c r="AF137" s="42">
        <f t="shared" si="4"/>
        <v>0</v>
      </c>
      <c r="AG137" s="42">
        <f t="shared" ref="AG137:AG158" si="7">SUM(H137:AD137)</f>
        <v>0</v>
      </c>
    </row>
    <row r="138" spans="1:33" x14ac:dyDescent="0.25">
      <c r="A138" s="49" t="s">
        <v>286</v>
      </c>
      <c r="B138" s="42"/>
      <c r="C138" s="49"/>
      <c r="D138" s="42"/>
      <c r="E138" s="49"/>
      <c r="F138" s="42"/>
      <c r="G138" s="49"/>
      <c r="H138" s="42"/>
      <c r="I138" s="49"/>
      <c r="J138" s="42"/>
      <c r="K138" s="49"/>
      <c r="L138" s="42"/>
      <c r="M138" s="49"/>
      <c r="N138" s="42"/>
      <c r="O138" s="49"/>
      <c r="P138" s="42"/>
      <c r="Q138" s="49"/>
      <c r="R138" s="42"/>
      <c r="S138" s="49"/>
      <c r="T138" s="42"/>
      <c r="U138" s="49"/>
      <c r="V138" s="42"/>
      <c r="W138" s="49"/>
      <c r="X138" s="42"/>
      <c r="Y138" s="49"/>
      <c r="Z138" s="42"/>
      <c r="AA138" s="49"/>
      <c r="AB138" s="42"/>
      <c r="AC138" s="49"/>
      <c r="AD138" s="42"/>
      <c r="AE138" s="49"/>
      <c r="AF138" s="42">
        <f t="shared" si="4"/>
        <v>0</v>
      </c>
      <c r="AG138" s="42">
        <f t="shared" si="7"/>
        <v>0</v>
      </c>
    </row>
    <row r="139" spans="1:33" x14ac:dyDescent="0.25">
      <c r="A139" s="409" t="s">
        <v>288</v>
      </c>
      <c r="B139" s="918"/>
      <c r="C139" s="49"/>
      <c r="D139" s="918"/>
      <c r="E139" s="49"/>
      <c r="F139" s="918"/>
      <c r="G139" s="49"/>
      <c r="H139" s="42"/>
      <c r="I139" s="49"/>
      <c r="J139" s="42"/>
      <c r="K139" s="49"/>
      <c r="L139" s="42"/>
      <c r="M139" s="49"/>
      <c r="N139" s="42"/>
      <c r="O139" s="49"/>
      <c r="P139" s="42"/>
      <c r="Q139" s="49"/>
      <c r="R139" s="42"/>
      <c r="S139" s="49"/>
      <c r="T139" s="42"/>
      <c r="U139" s="49"/>
      <c r="V139" s="42"/>
      <c r="W139" s="49"/>
      <c r="X139" s="42"/>
      <c r="Y139" s="49"/>
      <c r="Z139" s="42"/>
      <c r="AA139" s="49"/>
      <c r="AB139" s="42"/>
      <c r="AC139" s="49"/>
      <c r="AD139" s="42"/>
      <c r="AE139" s="49"/>
      <c r="AF139" s="42">
        <f t="shared" ref="AF139:AF158" si="8">SUM(B139:AD139)</f>
        <v>0</v>
      </c>
      <c r="AG139" s="42">
        <f t="shared" si="7"/>
        <v>0</v>
      </c>
    </row>
    <row r="140" spans="1:33" x14ac:dyDescent="0.25">
      <c r="A140" s="409" t="s">
        <v>289</v>
      </c>
      <c r="B140" s="918"/>
      <c r="C140" s="49"/>
      <c r="D140" s="918"/>
      <c r="E140" s="49"/>
      <c r="F140" s="918"/>
      <c r="G140" s="49"/>
      <c r="H140" s="42"/>
      <c r="I140" s="49"/>
      <c r="J140" s="42"/>
      <c r="K140" s="49"/>
      <c r="L140" s="42"/>
      <c r="M140" s="49"/>
      <c r="N140" s="42"/>
      <c r="O140" s="49"/>
      <c r="P140" s="42"/>
      <c r="Q140" s="49"/>
      <c r="R140" s="42"/>
      <c r="S140" s="49"/>
      <c r="T140" s="42"/>
      <c r="U140" s="49"/>
      <c r="V140" s="42"/>
      <c r="W140" s="49"/>
      <c r="X140" s="42"/>
      <c r="Y140" s="49"/>
      <c r="Z140" s="42"/>
      <c r="AA140" s="49"/>
      <c r="AB140" s="42"/>
      <c r="AC140" s="49"/>
      <c r="AD140" s="42"/>
      <c r="AE140" s="49"/>
      <c r="AF140" s="42">
        <f t="shared" si="8"/>
        <v>0</v>
      </c>
      <c r="AG140" s="42">
        <f t="shared" si="7"/>
        <v>0</v>
      </c>
    </row>
    <row r="141" spans="1:33" x14ac:dyDescent="0.25">
      <c r="A141" s="49" t="s">
        <v>290</v>
      </c>
      <c r="B141" s="42"/>
      <c r="C141" s="49"/>
      <c r="D141" s="42"/>
      <c r="E141" s="49"/>
      <c r="F141" s="42"/>
      <c r="G141" s="49"/>
      <c r="H141" s="42"/>
      <c r="I141" s="49"/>
      <c r="J141" s="42"/>
      <c r="K141" s="49"/>
      <c r="L141" s="42"/>
      <c r="M141" s="49"/>
      <c r="N141" s="42"/>
      <c r="O141" s="49"/>
      <c r="P141" s="42"/>
      <c r="Q141" s="49"/>
      <c r="R141" s="42"/>
      <c r="S141" s="49"/>
      <c r="T141" s="42"/>
      <c r="U141" s="49"/>
      <c r="V141" s="42"/>
      <c r="W141" s="49"/>
      <c r="X141" s="42"/>
      <c r="Y141" s="49"/>
      <c r="Z141" s="42"/>
      <c r="AA141" s="49"/>
      <c r="AB141" s="42"/>
      <c r="AC141" s="49"/>
      <c r="AD141" s="42"/>
      <c r="AE141" s="49"/>
      <c r="AF141" s="42">
        <f t="shared" si="8"/>
        <v>0</v>
      </c>
      <c r="AG141" s="42">
        <f t="shared" si="7"/>
        <v>0</v>
      </c>
    </row>
    <row r="142" spans="1:33" x14ac:dyDescent="0.25">
      <c r="A142" s="49" t="s">
        <v>292</v>
      </c>
      <c r="B142" s="42"/>
      <c r="C142" s="49"/>
      <c r="D142" s="42"/>
      <c r="E142" s="49"/>
      <c r="F142" s="42"/>
      <c r="G142" s="49"/>
      <c r="H142" s="42"/>
      <c r="I142" s="49"/>
      <c r="J142" s="42"/>
      <c r="K142" s="49"/>
      <c r="L142" s="42"/>
      <c r="M142" s="49"/>
      <c r="N142" s="42"/>
      <c r="O142" s="49"/>
      <c r="P142" s="42"/>
      <c r="Q142" s="49"/>
      <c r="R142" s="42"/>
      <c r="S142" s="49"/>
      <c r="T142" s="42"/>
      <c r="U142" s="49"/>
      <c r="V142" s="42"/>
      <c r="W142" s="49"/>
      <c r="X142" s="42"/>
      <c r="Y142" s="49"/>
      <c r="Z142" s="42"/>
      <c r="AA142" s="49"/>
      <c r="AB142" s="42"/>
      <c r="AC142" s="49"/>
      <c r="AD142" s="42"/>
      <c r="AE142" s="49"/>
      <c r="AF142" s="42">
        <f t="shared" si="8"/>
        <v>0</v>
      </c>
      <c r="AG142" s="42">
        <f t="shared" si="7"/>
        <v>0</v>
      </c>
    </row>
    <row r="143" spans="1:33" x14ac:dyDescent="0.25">
      <c r="A143" s="49" t="s">
        <v>557</v>
      </c>
      <c r="B143" s="42"/>
      <c r="C143" s="49"/>
      <c r="D143" s="42"/>
      <c r="E143" s="49"/>
      <c r="F143" s="42"/>
      <c r="G143" s="49"/>
      <c r="H143" s="42"/>
      <c r="I143" s="49"/>
      <c r="J143" s="42"/>
      <c r="K143" s="49"/>
      <c r="L143" s="42"/>
      <c r="M143" s="49"/>
      <c r="N143" s="42"/>
      <c r="O143" s="49"/>
      <c r="P143" s="42"/>
      <c r="Q143" s="49"/>
      <c r="R143" s="42"/>
      <c r="S143" s="49"/>
      <c r="T143" s="42"/>
      <c r="U143" s="49"/>
      <c r="V143" s="42"/>
      <c r="W143" s="49"/>
      <c r="X143" s="42"/>
      <c r="Y143" s="49"/>
      <c r="Z143" s="42"/>
      <c r="AA143" s="49"/>
      <c r="AB143" s="42"/>
      <c r="AC143" s="49"/>
      <c r="AD143" s="42"/>
      <c r="AE143" s="49"/>
      <c r="AF143" s="42">
        <f t="shared" si="8"/>
        <v>0</v>
      </c>
      <c r="AG143" s="42">
        <f t="shared" si="7"/>
        <v>0</v>
      </c>
    </row>
    <row r="144" spans="1:33" x14ac:dyDescent="0.25">
      <c r="A144" s="49" t="s">
        <v>294</v>
      </c>
      <c r="B144" s="42"/>
      <c r="C144" s="49"/>
      <c r="D144" s="42"/>
      <c r="E144" s="49"/>
      <c r="F144" s="42"/>
      <c r="G144" s="49"/>
      <c r="H144" s="42"/>
      <c r="I144" s="49"/>
      <c r="J144" s="42"/>
      <c r="K144" s="49"/>
      <c r="L144" s="42"/>
      <c r="M144" s="49"/>
      <c r="N144" s="42"/>
      <c r="O144" s="49"/>
      <c r="P144" s="42"/>
      <c r="Q144" s="49"/>
      <c r="R144" s="42"/>
      <c r="S144" s="49"/>
      <c r="T144" s="42"/>
      <c r="U144" s="49"/>
      <c r="V144" s="42"/>
      <c r="W144" s="49"/>
      <c r="X144" s="42"/>
      <c r="Y144" s="49"/>
      <c r="Z144" s="42"/>
      <c r="AA144" s="49"/>
      <c r="AB144" s="42"/>
      <c r="AC144" s="49"/>
      <c r="AD144" s="42"/>
      <c r="AE144" s="49"/>
      <c r="AF144" s="42">
        <f t="shared" si="8"/>
        <v>0</v>
      </c>
      <c r="AG144" s="42">
        <f t="shared" si="7"/>
        <v>0</v>
      </c>
    </row>
    <row r="145" spans="1:33" x14ac:dyDescent="0.25">
      <c r="A145" s="409" t="s">
        <v>296</v>
      </c>
      <c r="B145" s="918"/>
      <c r="C145" s="49"/>
      <c r="D145" s="918"/>
      <c r="E145" s="49"/>
      <c r="F145" s="918"/>
      <c r="G145" s="49"/>
      <c r="H145" s="42"/>
      <c r="I145" s="49"/>
      <c r="J145" s="42"/>
      <c r="K145" s="49"/>
      <c r="L145" s="42"/>
      <c r="M145" s="49"/>
      <c r="N145" s="42"/>
      <c r="O145" s="49"/>
      <c r="P145" s="42"/>
      <c r="Q145" s="49"/>
      <c r="R145" s="42"/>
      <c r="S145" s="49"/>
      <c r="T145" s="42"/>
      <c r="U145" s="49"/>
      <c r="V145" s="42"/>
      <c r="W145" s="49"/>
      <c r="X145" s="42"/>
      <c r="Y145" s="49"/>
      <c r="Z145" s="42"/>
      <c r="AA145" s="49"/>
      <c r="AB145" s="42"/>
      <c r="AC145" s="49"/>
      <c r="AD145" s="42"/>
      <c r="AE145" s="49"/>
      <c r="AF145" s="42">
        <f t="shared" si="8"/>
        <v>0</v>
      </c>
      <c r="AG145" s="42">
        <f t="shared" si="7"/>
        <v>0</v>
      </c>
    </row>
    <row r="146" spans="1:33" x14ac:dyDescent="0.25">
      <c r="A146" s="409" t="s">
        <v>297</v>
      </c>
      <c r="B146" s="918"/>
      <c r="C146" s="49"/>
      <c r="D146" s="918"/>
      <c r="E146" s="49"/>
      <c r="F146" s="918"/>
      <c r="G146" s="49"/>
      <c r="H146" s="42"/>
      <c r="I146" s="49"/>
      <c r="J146" s="42"/>
      <c r="K146" s="49"/>
      <c r="L146" s="42"/>
      <c r="M146" s="49"/>
      <c r="N146" s="42"/>
      <c r="O146" s="49"/>
      <c r="P146" s="42"/>
      <c r="Q146" s="49"/>
      <c r="R146" s="42"/>
      <c r="S146" s="49"/>
      <c r="T146" s="42"/>
      <c r="U146" s="49"/>
      <c r="V146" s="42"/>
      <c r="W146" s="49"/>
      <c r="X146" s="42"/>
      <c r="Y146" s="49"/>
      <c r="Z146" s="42"/>
      <c r="AA146" s="49"/>
      <c r="AB146" s="42"/>
      <c r="AC146" s="49"/>
      <c r="AD146" s="42"/>
      <c r="AE146" s="49"/>
      <c r="AF146" s="42">
        <f t="shared" si="8"/>
        <v>0</v>
      </c>
      <c r="AG146" s="42">
        <f t="shared" si="7"/>
        <v>0</v>
      </c>
    </row>
    <row r="147" spans="1:33" x14ac:dyDescent="0.25">
      <c r="A147" s="49" t="s">
        <v>298</v>
      </c>
      <c r="B147" s="42"/>
      <c r="C147" s="49"/>
      <c r="D147" s="42"/>
      <c r="E147" s="49"/>
      <c r="F147" s="42"/>
      <c r="G147" s="49"/>
      <c r="H147" s="42"/>
      <c r="I147" s="49"/>
      <c r="J147" s="42"/>
      <c r="K147" s="49"/>
      <c r="L147" s="42"/>
      <c r="M147" s="49"/>
      <c r="N147" s="42"/>
      <c r="O147" s="49"/>
      <c r="P147" s="42"/>
      <c r="Q147" s="49"/>
      <c r="R147" s="42"/>
      <c r="S147" s="49"/>
      <c r="T147" s="42"/>
      <c r="U147" s="49"/>
      <c r="V147" s="42"/>
      <c r="W147" s="49"/>
      <c r="X147" s="42"/>
      <c r="Y147" s="49"/>
      <c r="Z147" s="42"/>
      <c r="AA147" s="49"/>
      <c r="AB147" s="42"/>
      <c r="AC147" s="49"/>
      <c r="AD147" s="42"/>
      <c r="AE147" s="49"/>
      <c r="AF147" s="42">
        <f t="shared" si="8"/>
        <v>0</v>
      </c>
      <c r="AG147" s="42">
        <f t="shared" si="7"/>
        <v>0</v>
      </c>
    </row>
    <row r="148" spans="1:33" x14ac:dyDescent="0.25">
      <c r="A148" s="49" t="s">
        <v>316</v>
      </c>
      <c r="B148" s="42"/>
      <c r="C148" s="49"/>
      <c r="D148" s="42"/>
      <c r="E148" s="49"/>
      <c r="F148" s="42"/>
      <c r="G148" s="49"/>
      <c r="H148" s="42"/>
      <c r="I148" s="49"/>
      <c r="J148" s="42"/>
      <c r="K148" s="49"/>
      <c r="L148" s="42"/>
      <c r="M148" s="49"/>
      <c r="N148" s="42"/>
      <c r="O148" s="49"/>
      <c r="P148" s="42"/>
      <c r="Q148" s="49"/>
      <c r="R148" s="42"/>
      <c r="S148" s="49"/>
      <c r="T148" s="42"/>
      <c r="U148" s="49"/>
      <c r="V148" s="42"/>
      <c r="W148" s="49"/>
      <c r="X148" s="42"/>
      <c r="Y148" s="49"/>
      <c r="Z148" s="42"/>
      <c r="AA148" s="49"/>
      <c r="AB148" s="42"/>
      <c r="AC148" s="49"/>
      <c r="AD148" s="42"/>
      <c r="AE148" s="49"/>
      <c r="AF148" s="42">
        <f t="shared" si="8"/>
        <v>0</v>
      </c>
      <c r="AG148" s="42">
        <f t="shared" si="7"/>
        <v>0</v>
      </c>
    </row>
    <row r="149" spans="1:33" x14ac:dyDescent="0.25">
      <c r="A149" s="409" t="s">
        <v>300</v>
      </c>
      <c r="B149" s="918"/>
      <c r="C149" s="49"/>
      <c r="D149" s="918"/>
      <c r="E149" s="49"/>
      <c r="F149" s="918"/>
      <c r="G149" s="49"/>
      <c r="H149" s="42"/>
      <c r="I149" s="49"/>
      <c r="J149" s="42"/>
      <c r="K149" s="49"/>
      <c r="L149" s="42"/>
      <c r="M149" s="49"/>
      <c r="N149" s="42"/>
      <c r="O149" s="49"/>
      <c r="P149" s="42"/>
      <c r="Q149" s="49"/>
      <c r="R149" s="42"/>
      <c r="S149" s="49"/>
      <c r="T149" s="42"/>
      <c r="U149" s="49"/>
      <c r="V149" s="42"/>
      <c r="W149" s="49"/>
      <c r="X149" s="42"/>
      <c r="Y149" s="49"/>
      <c r="Z149" s="42"/>
      <c r="AA149" s="49"/>
      <c r="AB149" s="42"/>
      <c r="AC149" s="49"/>
      <c r="AD149" s="42"/>
      <c r="AE149" s="49"/>
      <c r="AF149" s="42">
        <f t="shared" si="8"/>
        <v>0</v>
      </c>
      <c r="AG149" s="42">
        <f t="shared" si="7"/>
        <v>0</v>
      </c>
    </row>
    <row r="150" spans="1:33" x14ac:dyDescent="0.25">
      <c r="A150" s="409" t="s">
        <v>538</v>
      </c>
      <c r="B150" s="918"/>
      <c r="C150" s="49"/>
      <c r="D150" s="918"/>
      <c r="E150" s="49"/>
      <c r="F150" s="918"/>
      <c r="G150" s="49"/>
      <c r="H150" s="42"/>
      <c r="I150" s="49"/>
      <c r="J150" s="42"/>
      <c r="K150" s="49"/>
      <c r="L150" s="42"/>
      <c r="M150" s="49"/>
      <c r="N150" s="42"/>
      <c r="O150" s="49"/>
      <c r="P150" s="42"/>
      <c r="Q150" s="49"/>
      <c r="R150" s="42"/>
      <c r="S150" s="49"/>
      <c r="T150" s="42"/>
      <c r="U150" s="49"/>
      <c r="V150" s="42"/>
      <c r="W150" s="49"/>
      <c r="X150" s="42"/>
      <c r="Y150" s="49"/>
      <c r="Z150" s="42"/>
      <c r="AA150" s="49"/>
      <c r="AB150" s="42"/>
      <c r="AC150" s="49"/>
      <c r="AD150" s="42"/>
      <c r="AE150" s="49"/>
      <c r="AF150" s="42">
        <f t="shared" si="8"/>
        <v>0</v>
      </c>
      <c r="AG150" s="42">
        <f t="shared" si="7"/>
        <v>0</v>
      </c>
    </row>
    <row r="151" spans="1:33" x14ac:dyDescent="0.25">
      <c r="A151" s="49" t="s">
        <v>301</v>
      </c>
      <c r="B151" s="42"/>
      <c r="C151" s="49"/>
      <c r="D151" s="42"/>
      <c r="E151" s="49"/>
      <c r="F151" s="42"/>
      <c r="G151" s="49"/>
      <c r="H151" s="42"/>
      <c r="I151" s="49"/>
      <c r="J151" s="42"/>
      <c r="K151" s="49"/>
      <c r="L151" s="42"/>
      <c r="M151" s="49"/>
      <c r="N151" s="42"/>
      <c r="O151" s="49"/>
      <c r="P151" s="42"/>
      <c r="Q151" s="49"/>
      <c r="R151" s="42"/>
      <c r="S151" s="49"/>
      <c r="T151" s="42"/>
      <c r="U151" s="49"/>
      <c r="V151" s="42"/>
      <c r="W151" s="49"/>
      <c r="X151" s="42"/>
      <c r="Y151" s="49"/>
      <c r="Z151" s="42"/>
      <c r="AA151" s="49"/>
      <c r="AB151" s="42"/>
      <c r="AC151" s="49"/>
      <c r="AD151" s="42"/>
      <c r="AE151" s="49"/>
      <c r="AF151" s="42">
        <f t="shared" si="8"/>
        <v>0</v>
      </c>
      <c r="AG151" s="42">
        <f t="shared" si="7"/>
        <v>0</v>
      </c>
    </row>
    <row r="152" spans="1:33" x14ac:dyDescent="0.25">
      <c r="A152" s="49" t="s">
        <v>594</v>
      </c>
      <c r="B152" s="42"/>
      <c r="C152" s="49"/>
      <c r="D152" s="42"/>
      <c r="E152" s="49"/>
      <c r="F152" s="42"/>
      <c r="G152" s="49"/>
      <c r="H152" s="42"/>
      <c r="I152" s="49"/>
      <c r="J152" s="42"/>
      <c r="K152" s="49"/>
      <c r="L152" s="42"/>
      <c r="M152" s="49"/>
      <c r="N152" s="42"/>
      <c r="O152" s="49"/>
      <c r="P152" s="42"/>
      <c r="Q152" s="49"/>
      <c r="R152" s="42"/>
      <c r="S152" s="49"/>
      <c r="T152" s="42"/>
      <c r="U152" s="49"/>
      <c r="V152" s="42"/>
      <c r="W152" s="49"/>
      <c r="X152" s="42"/>
      <c r="Y152" s="49"/>
      <c r="Z152" s="42"/>
      <c r="AA152" s="49"/>
      <c r="AB152" s="42"/>
      <c r="AC152" s="49"/>
      <c r="AD152" s="42"/>
      <c r="AE152" s="49"/>
      <c r="AF152" s="42">
        <f t="shared" ref="AF152" si="9">SUM(B152:AD152)</f>
        <v>0</v>
      </c>
      <c r="AG152" s="42">
        <f t="shared" ref="AG152" si="10">SUM(H152:AD152)</f>
        <v>0</v>
      </c>
    </row>
    <row r="153" spans="1:33" x14ac:dyDescent="0.25">
      <c r="A153" s="49" t="s">
        <v>303</v>
      </c>
      <c r="B153" s="42"/>
      <c r="C153" s="49"/>
      <c r="D153" s="42"/>
      <c r="E153" s="49"/>
      <c r="F153" s="42"/>
      <c r="G153" s="49"/>
      <c r="H153" s="42"/>
      <c r="I153" s="49"/>
      <c r="J153" s="42"/>
      <c r="K153" s="49"/>
      <c r="L153" s="42"/>
      <c r="M153" s="49"/>
      <c r="N153" s="42"/>
      <c r="O153" s="49"/>
      <c r="P153" s="42"/>
      <c r="Q153" s="49"/>
      <c r="R153" s="42"/>
      <c r="S153" s="49"/>
      <c r="T153" s="42"/>
      <c r="U153" s="49"/>
      <c r="V153" s="42"/>
      <c r="W153" s="49"/>
      <c r="X153" s="42"/>
      <c r="Y153" s="49"/>
      <c r="Z153" s="42"/>
      <c r="AA153" s="49"/>
      <c r="AB153" s="42"/>
      <c r="AC153" s="49"/>
      <c r="AD153" s="42"/>
      <c r="AE153" s="49"/>
      <c r="AF153" s="42">
        <f t="shared" si="8"/>
        <v>0</v>
      </c>
      <c r="AG153" s="42">
        <f t="shared" si="7"/>
        <v>0</v>
      </c>
    </row>
    <row r="154" spans="1:33" x14ac:dyDescent="0.25">
      <c r="A154" s="49" t="s">
        <v>305</v>
      </c>
      <c r="B154" s="42"/>
      <c r="C154" s="49"/>
      <c r="D154" s="42"/>
      <c r="E154" s="49"/>
      <c r="F154" s="42"/>
      <c r="G154" s="49"/>
      <c r="H154" s="42"/>
      <c r="I154" s="49"/>
      <c r="J154" s="42"/>
      <c r="K154" s="49"/>
      <c r="L154" s="42"/>
      <c r="M154" s="49"/>
      <c r="N154" s="42"/>
      <c r="O154" s="49"/>
      <c r="P154" s="42"/>
      <c r="Q154" s="49"/>
      <c r="R154" s="42"/>
      <c r="S154" s="49"/>
      <c r="T154" s="42"/>
      <c r="U154" s="49"/>
      <c r="V154" s="42"/>
      <c r="W154" s="49"/>
      <c r="X154" s="42"/>
      <c r="Y154" s="49"/>
      <c r="Z154" s="42"/>
      <c r="AA154" s="49"/>
      <c r="AB154" s="42"/>
      <c r="AC154" s="49"/>
      <c r="AD154" s="42"/>
      <c r="AE154" s="49"/>
      <c r="AF154" s="42">
        <f t="shared" si="8"/>
        <v>0</v>
      </c>
      <c r="AG154" s="42">
        <f t="shared" si="7"/>
        <v>0</v>
      </c>
    </row>
    <row r="155" spans="1:33" x14ac:dyDescent="0.25">
      <c r="A155" s="409" t="s">
        <v>307</v>
      </c>
      <c r="B155" s="918"/>
      <c r="C155" s="49"/>
      <c r="D155" s="918"/>
      <c r="E155" s="49"/>
      <c r="F155" s="918"/>
      <c r="G155" s="49"/>
      <c r="H155" s="42"/>
      <c r="I155" s="49"/>
      <c r="J155" s="42"/>
      <c r="K155" s="49"/>
      <c r="L155" s="42"/>
      <c r="M155" s="49"/>
      <c r="N155" s="42"/>
      <c r="O155" s="49"/>
      <c r="P155" s="42"/>
      <c r="Q155" s="49"/>
      <c r="R155" s="42"/>
      <c r="S155" s="49"/>
      <c r="T155" s="42"/>
      <c r="U155" s="49"/>
      <c r="V155" s="42"/>
      <c r="W155" s="49"/>
      <c r="X155" s="42"/>
      <c r="Y155" s="49"/>
      <c r="Z155" s="42"/>
      <c r="AA155" s="49"/>
      <c r="AB155" s="42"/>
      <c r="AC155" s="49"/>
      <c r="AD155" s="42"/>
      <c r="AE155" s="49"/>
      <c r="AF155" s="42">
        <f t="shared" si="8"/>
        <v>0</v>
      </c>
      <c r="AG155" s="42">
        <f t="shared" si="7"/>
        <v>0</v>
      </c>
    </row>
    <row r="156" spans="1:33" x14ac:dyDescent="0.25">
      <c r="A156" s="121" t="s">
        <v>308</v>
      </c>
      <c r="B156" s="58"/>
      <c r="C156" s="49"/>
      <c r="D156" s="58"/>
      <c r="E156" s="49"/>
      <c r="F156" s="58"/>
      <c r="G156" s="49"/>
      <c r="H156" s="42"/>
      <c r="I156" s="49"/>
      <c r="J156" s="42"/>
      <c r="K156" s="49"/>
      <c r="L156" s="42"/>
      <c r="M156" s="49"/>
      <c r="N156" s="42"/>
      <c r="O156" s="49"/>
      <c r="P156" s="42"/>
      <c r="Q156" s="49"/>
      <c r="R156" s="42"/>
      <c r="S156" s="49"/>
      <c r="T156" s="42"/>
      <c r="U156" s="49"/>
      <c r="V156" s="42"/>
      <c r="W156" s="49"/>
      <c r="X156" s="42"/>
      <c r="Y156" s="49"/>
      <c r="Z156" s="42"/>
      <c r="AA156" s="49"/>
      <c r="AB156" s="42"/>
      <c r="AC156" s="49"/>
      <c r="AD156" s="42"/>
      <c r="AE156" s="49"/>
      <c r="AF156" s="42">
        <f t="shared" si="8"/>
        <v>0</v>
      </c>
      <c r="AG156" s="42">
        <f t="shared" si="7"/>
        <v>0</v>
      </c>
    </row>
    <row r="157" spans="1:33" x14ac:dyDescent="0.25">
      <c r="A157" s="121" t="s">
        <v>324</v>
      </c>
      <c r="B157" s="58"/>
      <c r="C157" s="121"/>
      <c r="D157" s="58"/>
      <c r="E157" s="121"/>
      <c r="F157" s="58"/>
      <c r="G157" s="121"/>
      <c r="H157" s="58"/>
      <c r="I157" s="121"/>
      <c r="J157" s="58"/>
      <c r="K157" s="121"/>
      <c r="L157" s="58"/>
      <c r="M157" s="121"/>
      <c r="N157" s="58"/>
      <c r="O157" s="121"/>
      <c r="P157" s="58"/>
      <c r="Q157" s="121"/>
      <c r="R157" s="58"/>
      <c r="S157" s="121"/>
      <c r="T157" s="58"/>
      <c r="U157" s="121"/>
      <c r="V157" s="58"/>
      <c r="W157" s="121"/>
      <c r="X157" s="58"/>
      <c r="Y157" s="121"/>
      <c r="Z157" s="58"/>
      <c r="AA157" s="121"/>
      <c r="AB157" s="58"/>
      <c r="AC157" s="121"/>
      <c r="AD157" s="58"/>
      <c r="AE157" s="121"/>
      <c r="AF157" s="42">
        <f t="shared" si="8"/>
        <v>0</v>
      </c>
      <c r="AG157" s="42">
        <f t="shared" si="7"/>
        <v>0</v>
      </c>
    </row>
    <row r="158" spans="1:33" ht="16.5" thickBot="1" x14ac:dyDescent="0.3">
      <c r="A158" s="111" t="s">
        <v>550</v>
      </c>
      <c r="B158" s="159"/>
      <c r="C158" s="111"/>
      <c r="D158" s="159"/>
      <c r="E158" s="111"/>
      <c r="F158" s="159"/>
      <c r="G158" s="111"/>
      <c r="H158" s="159"/>
      <c r="I158" s="111"/>
      <c r="J158" s="159"/>
      <c r="K158" s="111"/>
      <c r="L158" s="159"/>
      <c r="M158" s="111"/>
      <c r="N158" s="159"/>
      <c r="O158" s="111"/>
      <c r="P158" s="159"/>
      <c r="Q158" s="111"/>
      <c r="R158" s="159"/>
      <c r="S158" s="111"/>
      <c r="T158" s="159"/>
      <c r="U158" s="111"/>
      <c r="V158" s="159"/>
      <c r="W158" s="111"/>
      <c r="X158" s="159"/>
      <c r="Y158" s="111"/>
      <c r="Z158" s="159"/>
      <c r="AA158" s="111"/>
      <c r="AB158" s="159"/>
      <c r="AC158" s="111"/>
      <c r="AD158" s="159"/>
      <c r="AE158" s="111"/>
      <c r="AF158" s="42">
        <f t="shared" si="8"/>
        <v>0</v>
      </c>
      <c r="AG158" s="42">
        <f t="shared" si="7"/>
        <v>0</v>
      </c>
    </row>
    <row r="159" spans="1:33" ht="16.5" thickBot="1" x14ac:dyDescent="0.3">
      <c r="A159" s="1226"/>
      <c r="B159" s="1226"/>
      <c r="C159" s="1226"/>
      <c r="D159" s="1226"/>
      <c r="E159" s="1226"/>
      <c r="F159" s="1226"/>
      <c r="G159" s="1226"/>
      <c r="H159" s="1226"/>
      <c r="I159" s="1226"/>
      <c r="J159" s="1226"/>
      <c r="K159" s="1226"/>
      <c r="L159" s="1226"/>
      <c r="M159" s="1226"/>
      <c r="N159" s="1226"/>
      <c r="O159" s="1226"/>
      <c r="P159" s="1226"/>
      <c r="Q159" s="1226"/>
      <c r="R159" s="1226"/>
      <c r="S159" s="1226"/>
      <c r="T159" s="1226"/>
      <c r="U159" s="1226"/>
      <c r="V159" s="1226"/>
      <c r="W159" s="1226"/>
      <c r="X159" s="1226"/>
      <c r="Y159" s="1226"/>
      <c r="Z159" s="1226"/>
      <c r="AA159" s="1226"/>
      <c r="AB159" s="1226"/>
      <c r="AC159" s="1226"/>
      <c r="AD159" s="1226"/>
      <c r="AE159" s="1226"/>
      <c r="AF159" s="1226"/>
      <c r="AG159" s="1226"/>
    </row>
    <row r="160" spans="1:33" ht="16.5" thickBot="1" x14ac:dyDescent="0.3">
      <c r="A160" s="18" t="s">
        <v>91</v>
      </c>
      <c r="B160" s="160">
        <f t="shared" ref="B160:AG160" si="11">SUM(B2:B158)</f>
        <v>1950</v>
      </c>
      <c r="C160" s="160"/>
      <c r="D160" s="160">
        <f t="shared" si="11"/>
        <v>1300</v>
      </c>
      <c r="E160" s="160"/>
      <c r="F160" s="160">
        <f t="shared" si="11"/>
        <v>0</v>
      </c>
      <c r="G160" s="160"/>
      <c r="H160" s="160">
        <f t="shared" si="11"/>
        <v>0</v>
      </c>
      <c r="I160" s="160"/>
      <c r="J160" s="160">
        <f t="shared" si="11"/>
        <v>0</v>
      </c>
      <c r="K160" s="160"/>
      <c r="L160" s="160">
        <f t="shared" si="11"/>
        <v>0</v>
      </c>
      <c r="M160" s="160"/>
      <c r="N160" s="160">
        <f t="shared" si="11"/>
        <v>0</v>
      </c>
      <c r="O160" s="160"/>
      <c r="P160" s="160">
        <f t="shared" si="11"/>
        <v>0</v>
      </c>
      <c r="Q160" s="160"/>
      <c r="R160" s="160">
        <f t="shared" si="11"/>
        <v>0</v>
      </c>
      <c r="S160" s="160"/>
      <c r="T160" s="160">
        <f t="shared" si="11"/>
        <v>0</v>
      </c>
      <c r="U160" s="160"/>
      <c r="V160" s="160">
        <f t="shared" si="11"/>
        <v>0</v>
      </c>
      <c r="W160" s="160"/>
      <c r="X160" s="160">
        <f t="shared" si="11"/>
        <v>0</v>
      </c>
      <c r="Y160" s="160"/>
      <c r="Z160" s="160">
        <f t="shared" si="11"/>
        <v>0</v>
      </c>
      <c r="AA160" s="160"/>
      <c r="AB160" s="160">
        <f t="shared" si="11"/>
        <v>0</v>
      </c>
      <c r="AC160" s="160"/>
      <c r="AD160" s="160">
        <f t="shared" si="11"/>
        <v>0</v>
      </c>
      <c r="AE160" s="160"/>
      <c r="AF160" s="160">
        <f t="shared" si="11"/>
        <v>3150</v>
      </c>
      <c r="AG160" s="160">
        <f t="shared" si="11"/>
        <v>0</v>
      </c>
    </row>
    <row r="161" spans="1:33" ht="16.5" thickBot="1" x14ac:dyDescent="0.3">
      <c r="A161" s="1227"/>
      <c r="B161" s="1228"/>
      <c r="C161" s="1228"/>
      <c r="D161" s="1228"/>
      <c r="E161" s="1228"/>
      <c r="F161" s="1228"/>
      <c r="G161" s="1228"/>
      <c r="H161" s="1228"/>
      <c r="I161" s="1228"/>
      <c r="J161" s="1228"/>
      <c r="K161" s="1228"/>
      <c r="L161" s="1228"/>
      <c r="M161" s="1228"/>
      <c r="N161" s="1228"/>
      <c r="O161" s="1228"/>
      <c r="P161" s="1228"/>
      <c r="Q161" s="1228"/>
      <c r="R161" s="1228"/>
      <c r="S161" s="1228"/>
      <c r="T161" s="1228"/>
      <c r="U161" s="1228"/>
      <c r="V161" s="1228"/>
      <c r="W161" s="1228"/>
      <c r="X161" s="1228"/>
      <c r="Y161" s="1228"/>
      <c r="Z161" s="1228"/>
      <c r="AA161" s="1228"/>
      <c r="AB161" s="1228"/>
      <c r="AC161" s="1228"/>
      <c r="AD161" s="1228"/>
      <c r="AE161" s="1228"/>
      <c r="AF161" s="1228"/>
      <c r="AG161" s="1228"/>
    </row>
    <row r="162" spans="1:33" ht="16.5" thickBot="1" x14ac:dyDescent="0.3">
      <c r="A162" s="1215" t="s">
        <v>311</v>
      </c>
      <c r="B162" s="1229"/>
      <c r="C162" s="1229"/>
      <c r="D162" s="1229"/>
      <c r="E162" s="1229"/>
      <c r="F162" s="1229"/>
      <c r="G162" s="1229"/>
      <c r="H162" s="1229"/>
      <c r="I162" s="1229"/>
      <c r="J162" s="1229"/>
      <c r="K162" s="1229"/>
      <c r="L162" s="1229"/>
      <c r="M162" s="1229"/>
      <c r="N162" s="1229"/>
      <c r="O162" s="1229"/>
      <c r="P162" s="1229"/>
      <c r="Q162" s="1229"/>
      <c r="R162" s="1229"/>
      <c r="S162" s="1229"/>
      <c r="T162" s="1229"/>
      <c r="U162" s="1229"/>
      <c r="V162" s="1229"/>
      <c r="W162" s="1229"/>
      <c r="X162" s="1229"/>
      <c r="Y162" s="1229"/>
      <c r="Z162" s="1229"/>
      <c r="AA162" s="1229"/>
      <c r="AB162" s="1229"/>
      <c r="AC162" s="1229"/>
      <c r="AD162" s="1229"/>
      <c r="AE162" s="1229"/>
      <c r="AF162" s="1229"/>
      <c r="AG162" s="1229"/>
    </row>
  </sheetData>
  <mergeCells count="3">
    <mergeCell ref="A159:AG159"/>
    <mergeCell ref="A161:AG161"/>
    <mergeCell ref="A162:AG16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6960C0-F348-4914-8F81-BACA1B9F1957}">
          <x14:formula1>
            <xm:f>'Drop Down Menus'!$D$37</xm:f>
          </x14:formula1>
          <xm:sqref>S2:S158 Q2:Q158 O2:O158 M2:M158 K2:K158 I2:I158 G2:G158 E2:E158 C2:C158 U2:U158 W2:W158 Y2:Y158 AA2:AA158 AC2:AC158 AE2:AE158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7CD8-87E0-4D80-84A5-73687009E50E}">
  <dimension ref="A1:D122"/>
  <sheetViews>
    <sheetView topLeftCell="A16" workbookViewId="0">
      <selection activeCell="B37" sqref="B37"/>
    </sheetView>
  </sheetViews>
  <sheetFormatPr defaultRowHeight="15.75" x14ac:dyDescent="0.25"/>
  <cols>
    <col min="1" max="1" width="40" customWidth="1"/>
    <col min="2" max="2" width="28.75" customWidth="1"/>
    <col min="3" max="3" width="20.5" customWidth="1"/>
    <col min="4" max="4" width="13" style="117" customWidth="1"/>
  </cols>
  <sheetData>
    <row r="1" spans="1:4" ht="17.25" thickTop="1" thickBot="1" x14ac:dyDescent="0.3">
      <c r="A1" s="397" t="s">
        <v>3</v>
      </c>
      <c r="B1" s="397" t="s">
        <v>148</v>
      </c>
      <c r="C1" s="397" t="s">
        <v>149</v>
      </c>
      <c r="D1" s="397" t="s">
        <v>150</v>
      </c>
    </row>
    <row r="2" spans="1:4" x14ac:dyDescent="0.25">
      <c r="A2" s="398" t="s">
        <v>151</v>
      </c>
      <c r="B2" s="399"/>
      <c r="C2" s="399"/>
      <c r="D2" s="404"/>
    </row>
    <row r="3" spans="1:4" x14ac:dyDescent="0.25">
      <c r="A3" s="392" t="s">
        <v>152</v>
      </c>
      <c r="B3" s="393"/>
      <c r="C3" s="393"/>
      <c r="D3" s="405"/>
    </row>
    <row r="4" spans="1:4" x14ac:dyDescent="0.25">
      <c r="A4" s="283" t="s">
        <v>153</v>
      </c>
      <c r="B4" s="145"/>
      <c r="C4" s="145"/>
      <c r="D4" s="406"/>
    </row>
    <row r="5" spans="1:4" x14ac:dyDescent="0.25">
      <c r="A5" s="283" t="s">
        <v>154</v>
      </c>
      <c r="B5" s="145"/>
      <c r="C5" s="145"/>
      <c r="D5" s="406"/>
    </row>
    <row r="6" spans="1:4" x14ac:dyDescent="0.25">
      <c r="A6" s="283" t="s">
        <v>155</v>
      </c>
      <c r="B6" s="145" t="s">
        <v>156</v>
      </c>
      <c r="C6" s="145" t="s">
        <v>157</v>
      </c>
      <c r="D6" s="406">
        <v>22551</v>
      </c>
    </row>
    <row r="7" spans="1:4" x14ac:dyDescent="0.25">
      <c r="A7" s="283" t="s">
        <v>158</v>
      </c>
      <c r="B7" s="145" t="s">
        <v>159</v>
      </c>
      <c r="C7" s="145" t="s">
        <v>160</v>
      </c>
      <c r="D7" s="406">
        <v>22408</v>
      </c>
    </row>
    <row r="8" spans="1:4" x14ac:dyDescent="0.25">
      <c r="A8" s="400" t="s">
        <v>161</v>
      </c>
      <c r="B8" s="145"/>
      <c r="C8" s="145"/>
      <c r="D8" s="406"/>
    </row>
    <row r="9" spans="1:4" x14ac:dyDescent="0.25">
      <c r="A9" s="400" t="s">
        <v>162</v>
      </c>
      <c r="B9" s="145"/>
      <c r="C9" s="145"/>
      <c r="D9" s="406"/>
    </row>
    <row r="10" spans="1:4" x14ac:dyDescent="0.25">
      <c r="A10" s="400" t="s">
        <v>163</v>
      </c>
      <c r="B10" s="145"/>
      <c r="C10" s="145"/>
      <c r="D10" s="406"/>
    </row>
    <row r="11" spans="1:4" x14ac:dyDescent="0.25">
      <c r="A11" s="400" t="s">
        <v>164</v>
      </c>
      <c r="B11" s="145"/>
      <c r="C11" s="145"/>
      <c r="D11" s="406"/>
    </row>
    <row r="12" spans="1:4" x14ac:dyDescent="0.25">
      <c r="A12" s="400" t="s">
        <v>165</v>
      </c>
      <c r="B12" s="145"/>
      <c r="C12" s="145"/>
      <c r="D12" s="406"/>
    </row>
    <row r="13" spans="1:4" x14ac:dyDescent="0.25">
      <c r="A13" s="283" t="s">
        <v>166</v>
      </c>
      <c r="B13" s="145" t="s">
        <v>167</v>
      </c>
      <c r="C13" s="145" t="s">
        <v>157</v>
      </c>
      <c r="D13" s="406">
        <v>22551</v>
      </c>
    </row>
    <row r="14" spans="1:4" x14ac:dyDescent="0.25">
      <c r="A14" s="283" t="s">
        <v>168</v>
      </c>
      <c r="B14" s="145" t="s">
        <v>169</v>
      </c>
      <c r="C14" s="145" t="s">
        <v>170</v>
      </c>
      <c r="D14" s="406">
        <v>22534</v>
      </c>
    </row>
    <row r="15" spans="1:4" x14ac:dyDescent="0.25">
      <c r="A15" s="283" t="s">
        <v>171</v>
      </c>
      <c r="B15" s="145" t="s">
        <v>172</v>
      </c>
      <c r="C15" s="145" t="s">
        <v>157</v>
      </c>
      <c r="D15" s="406">
        <v>22553</v>
      </c>
    </row>
    <row r="16" spans="1:4" x14ac:dyDescent="0.25">
      <c r="A16" s="283" t="s">
        <v>173</v>
      </c>
      <c r="B16" s="145" t="s">
        <v>174</v>
      </c>
      <c r="C16" s="145" t="s">
        <v>157</v>
      </c>
      <c r="D16" s="406">
        <v>22551</v>
      </c>
    </row>
    <row r="17" spans="1:4" x14ac:dyDescent="0.25">
      <c r="A17" s="400" t="s">
        <v>72</v>
      </c>
      <c r="B17" s="145"/>
      <c r="C17" s="145"/>
      <c r="D17" s="406"/>
    </row>
    <row r="18" spans="1:4" x14ac:dyDescent="0.25">
      <c r="A18" s="283" t="s">
        <v>175</v>
      </c>
      <c r="B18" s="145" t="s">
        <v>176</v>
      </c>
      <c r="C18" s="145" t="s">
        <v>157</v>
      </c>
      <c r="D18" s="406">
        <v>22407</v>
      </c>
    </row>
    <row r="19" spans="1:4" x14ac:dyDescent="0.25">
      <c r="A19" s="283" t="s">
        <v>177</v>
      </c>
      <c r="B19" s="145" t="s">
        <v>178</v>
      </c>
      <c r="C19" s="145" t="s">
        <v>157</v>
      </c>
      <c r="D19" s="406">
        <v>22551</v>
      </c>
    </row>
    <row r="20" spans="1:4" x14ac:dyDescent="0.25">
      <c r="A20" s="283" t="s">
        <v>179</v>
      </c>
      <c r="B20" s="145"/>
      <c r="C20" s="145"/>
      <c r="D20" s="406"/>
    </row>
    <row r="21" spans="1:4" x14ac:dyDescent="0.25">
      <c r="A21" s="283" t="s">
        <v>180</v>
      </c>
      <c r="B21" s="145" t="s">
        <v>181</v>
      </c>
      <c r="C21" s="145" t="s">
        <v>182</v>
      </c>
      <c r="D21" s="406">
        <v>23117</v>
      </c>
    </row>
    <row r="22" spans="1:4" x14ac:dyDescent="0.25">
      <c r="A22" s="283" t="s">
        <v>548</v>
      </c>
      <c r="B22" s="145" t="s">
        <v>183</v>
      </c>
      <c r="C22" s="145" t="s">
        <v>157</v>
      </c>
      <c r="D22" s="406">
        <v>22551</v>
      </c>
    </row>
    <row r="23" spans="1:4" x14ac:dyDescent="0.25">
      <c r="A23" s="283" t="s">
        <v>184</v>
      </c>
      <c r="B23" s="145" t="s">
        <v>185</v>
      </c>
      <c r="C23" s="145" t="s">
        <v>160</v>
      </c>
      <c r="D23" s="406">
        <v>22407</v>
      </c>
    </row>
    <row r="24" spans="1:4" x14ac:dyDescent="0.25">
      <c r="A24" s="283" t="s">
        <v>186</v>
      </c>
      <c r="B24" s="145"/>
      <c r="C24" s="145"/>
      <c r="D24" s="406"/>
    </row>
    <row r="25" spans="1:4" x14ac:dyDescent="0.25">
      <c r="A25" s="283" t="s">
        <v>187</v>
      </c>
      <c r="B25" s="145"/>
      <c r="C25" s="145"/>
      <c r="D25" s="406"/>
    </row>
    <row r="26" spans="1:4" x14ac:dyDescent="0.25">
      <c r="A26" s="283" t="s">
        <v>188</v>
      </c>
      <c r="B26" s="145" t="s">
        <v>189</v>
      </c>
      <c r="C26" s="145" t="s">
        <v>190</v>
      </c>
      <c r="D26" s="406">
        <v>22508</v>
      </c>
    </row>
    <row r="27" spans="1:4" x14ac:dyDescent="0.25">
      <c r="A27" s="283" t="s">
        <v>191</v>
      </c>
      <c r="B27" s="145" t="s">
        <v>192</v>
      </c>
      <c r="C27" s="145" t="s">
        <v>160</v>
      </c>
      <c r="D27" s="406">
        <v>22408</v>
      </c>
    </row>
    <row r="28" spans="1:4" x14ac:dyDescent="0.25">
      <c r="A28" s="283" t="s">
        <v>193</v>
      </c>
      <c r="B28" s="145"/>
      <c r="C28" s="145"/>
      <c r="D28" s="406"/>
    </row>
    <row r="29" spans="1:4" x14ac:dyDescent="0.25">
      <c r="A29" s="283" t="s">
        <v>194</v>
      </c>
      <c r="B29" s="145" t="s">
        <v>195</v>
      </c>
      <c r="C29" s="145" t="s">
        <v>160</v>
      </c>
      <c r="D29" s="406">
        <v>22406</v>
      </c>
    </row>
    <row r="30" spans="1:4" x14ac:dyDescent="0.25">
      <c r="A30" s="283" t="s">
        <v>196</v>
      </c>
      <c r="B30" s="145" t="s">
        <v>197</v>
      </c>
      <c r="C30" s="145" t="s">
        <v>198</v>
      </c>
      <c r="D30" s="406">
        <v>23024</v>
      </c>
    </row>
    <row r="31" spans="1:4" x14ac:dyDescent="0.25">
      <c r="A31" s="283" t="s">
        <v>199</v>
      </c>
      <c r="B31" s="145" t="s">
        <v>200</v>
      </c>
      <c r="C31" s="145" t="s">
        <v>157</v>
      </c>
      <c r="D31" s="406">
        <v>22553</v>
      </c>
    </row>
    <row r="32" spans="1:4" x14ac:dyDescent="0.25">
      <c r="A32" s="283" t="s">
        <v>201</v>
      </c>
      <c r="B32" s="145" t="s">
        <v>202</v>
      </c>
      <c r="C32" s="145" t="s">
        <v>160</v>
      </c>
      <c r="D32" s="406">
        <v>22407</v>
      </c>
    </row>
    <row r="33" spans="1:4" x14ac:dyDescent="0.25">
      <c r="A33" s="400" t="s">
        <v>203</v>
      </c>
      <c r="B33" s="145"/>
      <c r="C33" s="145"/>
      <c r="D33" s="406"/>
    </row>
    <row r="34" spans="1:4" x14ac:dyDescent="0.25">
      <c r="A34" s="400" t="s">
        <v>204</v>
      </c>
      <c r="B34" s="145"/>
      <c r="C34" s="145"/>
      <c r="D34" s="406"/>
    </row>
    <row r="35" spans="1:4" x14ac:dyDescent="0.25">
      <c r="A35" s="400" t="s">
        <v>205</v>
      </c>
      <c r="B35" s="145"/>
      <c r="C35" s="145"/>
      <c r="D35" s="406"/>
    </row>
    <row r="36" spans="1:4" x14ac:dyDescent="0.25">
      <c r="A36" s="400" t="s">
        <v>773</v>
      </c>
      <c r="B36" s="145"/>
      <c r="C36" s="145"/>
      <c r="D36" s="406"/>
    </row>
    <row r="37" spans="1:4" x14ac:dyDescent="0.25">
      <c r="A37" s="400" t="s">
        <v>583</v>
      </c>
      <c r="B37" s="145"/>
      <c r="C37" s="145"/>
      <c r="D37" s="406"/>
    </row>
    <row r="38" spans="1:4" x14ac:dyDescent="0.25">
      <c r="A38" s="283" t="s">
        <v>206</v>
      </c>
      <c r="B38" s="145" t="s">
        <v>207</v>
      </c>
      <c r="C38" s="145" t="s">
        <v>208</v>
      </c>
      <c r="D38" s="406">
        <v>93710</v>
      </c>
    </row>
    <row r="39" spans="1:4" x14ac:dyDescent="0.25">
      <c r="A39" s="283" t="s">
        <v>209</v>
      </c>
      <c r="B39" s="145" t="s">
        <v>210</v>
      </c>
      <c r="C39" s="145" t="s">
        <v>160</v>
      </c>
      <c r="D39" s="406">
        <v>22407</v>
      </c>
    </row>
    <row r="40" spans="1:4" x14ac:dyDescent="0.25">
      <c r="A40" s="283" t="s">
        <v>211</v>
      </c>
      <c r="B40" s="145" t="s">
        <v>212</v>
      </c>
      <c r="C40" s="145" t="s">
        <v>160</v>
      </c>
      <c r="D40" s="406">
        <v>22408</v>
      </c>
    </row>
    <row r="41" spans="1:4" x14ac:dyDescent="0.25">
      <c r="A41" s="283" t="s">
        <v>213</v>
      </c>
      <c r="B41" s="145"/>
      <c r="C41" s="145"/>
      <c r="D41" s="406"/>
    </row>
    <row r="42" spans="1:4" x14ac:dyDescent="0.25">
      <c r="A42" s="283" t="s">
        <v>214</v>
      </c>
      <c r="B42" s="145" t="s">
        <v>215</v>
      </c>
      <c r="C42" s="145" t="s">
        <v>157</v>
      </c>
      <c r="D42" s="406">
        <v>22553</v>
      </c>
    </row>
    <row r="43" spans="1:4" ht="15.4" customHeight="1" x14ac:dyDescent="0.25">
      <c r="A43" s="401" t="s">
        <v>216</v>
      </c>
      <c r="B43" s="145"/>
      <c r="C43" s="145"/>
      <c r="D43" s="406"/>
    </row>
    <row r="44" spans="1:4" x14ac:dyDescent="0.25">
      <c r="A44" s="283" t="s">
        <v>217</v>
      </c>
      <c r="B44" s="145" t="s">
        <v>218</v>
      </c>
      <c r="C44" s="145" t="s">
        <v>160</v>
      </c>
      <c r="D44" s="406">
        <v>22407</v>
      </c>
    </row>
    <row r="45" spans="1:4" x14ac:dyDescent="0.25">
      <c r="A45" s="283" t="s">
        <v>219</v>
      </c>
      <c r="B45" s="145"/>
      <c r="C45" s="145"/>
      <c r="D45" s="406"/>
    </row>
    <row r="46" spans="1:4" x14ac:dyDescent="0.25">
      <c r="A46" s="283" t="s">
        <v>220</v>
      </c>
      <c r="B46" s="145" t="s">
        <v>221</v>
      </c>
      <c r="C46" s="145" t="s">
        <v>157</v>
      </c>
      <c r="D46" s="406">
        <v>22551</v>
      </c>
    </row>
    <row r="47" spans="1:4" x14ac:dyDescent="0.25">
      <c r="A47" s="400" t="s">
        <v>222</v>
      </c>
      <c r="B47" s="145"/>
      <c r="C47" s="145"/>
      <c r="D47" s="406"/>
    </row>
    <row r="48" spans="1:4" x14ac:dyDescent="0.25">
      <c r="A48" s="400" t="s">
        <v>223</v>
      </c>
      <c r="B48" s="145"/>
      <c r="C48" s="145"/>
      <c r="D48" s="406"/>
    </row>
    <row r="49" spans="1:4" x14ac:dyDescent="0.25">
      <c r="A49" s="400" t="s">
        <v>224</v>
      </c>
      <c r="B49" s="145"/>
      <c r="C49" s="145"/>
      <c r="D49" s="406"/>
    </row>
    <row r="50" spans="1:4" x14ac:dyDescent="0.25">
      <c r="A50" s="400" t="s">
        <v>225</v>
      </c>
      <c r="B50" s="145"/>
      <c r="C50" s="145"/>
      <c r="D50" s="406"/>
    </row>
    <row r="51" spans="1:4" x14ac:dyDescent="0.25">
      <c r="A51" s="283" t="s">
        <v>226</v>
      </c>
      <c r="B51" s="145" t="s">
        <v>227</v>
      </c>
      <c r="C51" s="145" t="s">
        <v>157</v>
      </c>
      <c r="D51" s="406">
        <v>22553</v>
      </c>
    </row>
    <row r="52" spans="1:4" x14ac:dyDescent="0.25">
      <c r="A52" s="283" t="s">
        <v>228</v>
      </c>
      <c r="B52" s="145"/>
      <c r="C52" s="145"/>
      <c r="D52" s="406"/>
    </row>
    <row r="53" spans="1:4" ht="16.5" customHeight="1" x14ac:dyDescent="0.25">
      <c r="A53" s="402" t="s">
        <v>229</v>
      </c>
      <c r="B53" s="145"/>
      <c r="C53" s="145"/>
      <c r="D53" s="406"/>
    </row>
    <row r="54" spans="1:4" x14ac:dyDescent="0.25">
      <c r="A54" s="283" t="s">
        <v>230</v>
      </c>
      <c r="B54" s="145"/>
      <c r="C54" s="145"/>
      <c r="D54" s="406"/>
    </row>
    <row r="55" spans="1:4" x14ac:dyDescent="0.25">
      <c r="A55" s="283" t="s">
        <v>231</v>
      </c>
      <c r="B55" s="145"/>
      <c r="C55" s="145"/>
      <c r="D55" s="406"/>
    </row>
    <row r="56" spans="1:4" x14ac:dyDescent="0.25">
      <c r="A56" s="283" t="s">
        <v>232</v>
      </c>
      <c r="B56" s="145"/>
      <c r="C56" s="145"/>
      <c r="D56" s="406"/>
    </row>
    <row r="57" spans="1:4" x14ac:dyDescent="0.25">
      <c r="A57" s="283" t="s">
        <v>233</v>
      </c>
      <c r="B57" s="145"/>
      <c r="C57" s="145"/>
      <c r="D57" s="406"/>
    </row>
    <row r="58" spans="1:4" x14ac:dyDescent="0.25">
      <c r="A58" s="283" t="s">
        <v>234</v>
      </c>
      <c r="B58" s="145"/>
      <c r="C58" s="145"/>
      <c r="D58" s="406"/>
    </row>
    <row r="59" spans="1:4" x14ac:dyDescent="0.25">
      <c r="A59" s="283" t="s">
        <v>235</v>
      </c>
      <c r="B59" s="145"/>
      <c r="C59" s="145"/>
      <c r="D59" s="406"/>
    </row>
    <row r="60" spans="1:4" x14ac:dyDescent="0.25">
      <c r="A60" s="283" t="s">
        <v>236</v>
      </c>
      <c r="B60" s="145"/>
      <c r="C60" s="145"/>
      <c r="D60" s="406"/>
    </row>
    <row r="61" spans="1:4" x14ac:dyDescent="0.25">
      <c r="A61" s="283" t="s">
        <v>237</v>
      </c>
      <c r="B61" s="145" t="s">
        <v>238</v>
      </c>
      <c r="C61" s="145" t="s">
        <v>160</v>
      </c>
      <c r="D61" s="406">
        <v>22407</v>
      </c>
    </row>
    <row r="62" spans="1:4" x14ac:dyDescent="0.25">
      <c r="A62" s="283" t="s">
        <v>239</v>
      </c>
      <c r="B62" s="145" t="s">
        <v>240</v>
      </c>
      <c r="C62" s="145" t="s">
        <v>157</v>
      </c>
      <c r="D62" s="406">
        <v>22551</v>
      </c>
    </row>
    <row r="63" spans="1:4" x14ac:dyDescent="0.25">
      <c r="A63" s="283" t="s">
        <v>592</v>
      </c>
      <c r="B63" s="145" t="s">
        <v>593</v>
      </c>
      <c r="C63" s="145" t="s">
        <v>157</v>
      </c>
      <c r="D63" s="406">
        <v>22551</v>
      </c>
    </row>
    <row r="64" spans="1:4" x14ac:dyDescent="0.25">
      <c r="A64" s="283" t="s">
        <v>241</v>
      </c>
      <c r="B64" s="145"/>
      <c r="C64" s="145"/>
      <c r="D64" s="406"/>
    </row>
    <row r="65" spans="1:4" x14ac:dyDescent="0.25">
      <c r="A65" s="283" t="s">
        <v>242</v>
      </c>
      <c r="B65" s="145" t="s">
        <v>243</v>
      </c>
      <c r="C65" s="145" t="s">
        <v>190</v>
      </c>
      <c r="D65" s="406">
        <v>22508</v>
      </c>
    </row>
    <row r="66" spans="1:4" x14ac:dyDescent="0.25">
      <c r="A66" s="283" t="s">
        <v>244</v>
      </c>
      <c r="B66" s="145" t="s">
        <v>245</v>
      </c>
      <c r="C66" s="145" t="s">
        <v>160</v>
      </c>
      <c r="D66" s="406">
        <v>22407</v>
      </c>
    </row>
    <row r="67" spans="1:4" x14ac:dyDescent="0.25">
      <c r="A67" s="400" t="s">
        <v>246</v>
      </c>
      <c r="B67" s="145"/>
      <c r="C67" s="145"/>
      <c r="D67" s="406"/>
    </row>
    <row r="68" spans="1:4" x14ac:dyDescent="0.25">
      <c r="A68" s="400" t="s">
        <v>686</v>
      </c>
      <c r="B68" s="145"/>
      <c r="C68" s="145"/>
      <c r="D68" s="406"/>
    </row>
    <row r="69" spans="1:4" x14ac:dyDescent="0.25">
      <c r="A69" s="400" t="s">
        <v>247</v>
      </c>
      <c r="B69" s="145"/>
      <c r="C69" s="145"/>
      <c r="D69" s="406"/>
    </row>
    <row r="70" spans="1:4" x14ac:dyDescent="0.25">
      <c r="A70" s="400" t="s">
        <v>248</v>
      </c>
      <c r="B70" s="145"/>
      <c r="C70" s="145"/>
      <c r="D70" s="406"/>
    </row>
    <row r="71" spans="1:4" x14ac:dyDescent="0.25">
      <c r="A71" s="400" t="s">
        <v>249</v>
      </c>
      <c r="B71" s="145"/>
      <c r="C71" s="145"/>
      <c r="D71" s="406"/>
    </row>
    <row r="72" spans="1:4" x14ac:dyDescent="0.25">
      <c r="A72" s="400" t="s">
        <v>250</v>
      </c>
      <c r="B72" s="145"/>
      <c r="C72" s="145"/>
      <c r="D72" s="406"/>
    </row>
    <row r="73" spans="1:4" x14ac:dyDescent="0.25">
      <c r="A73" s="400" t="s">
        <v>251</v>
      </c>
      <c r="B73" s="145"/>
      <c r="C73" s="145"/>
      <c r="D73" s="406"/>
    </row>
    <row r="74" spans="1:4" x14ac:dyDescent="0.25">
      <c r="A74" s="283" t="s">
        <v>252</v>
      </c>
      <c r="B74" s="145" t="s">
        <v>253</v>
      </c>
      <c r="C74" s="145" t="s">
        <v>157</v>
      </c>
      <c r="D74" s="406">
        <v>22551</v>
      </c>
    </row>
    <row r="75" spans="1:4" x14ac:dyDescent="0.25">
      <c r="A75" s="283" t="s">
        <v>254</v>
      </c>
      <c r="B75" s="145" t="s">
        <v>255</v>
      </c>
      <c r="C75" s="145" t="s">
        <v>160</v>
      </c>
      <c r="D75" s="406">
        <v>22406</v>
      </c>
    </row>
    <row r="76" spans="1:4" x14ac:dyDescent="0.25">
      <c r="A76" s="283" t="s">
        <v>256</v>
      </c>
      <c r="B76" s="145" t="s">
        <v>257</v>
      </c>
      <c r="C76" s="145" t="s">
        <v>157</v>
      </c>
      <c r="D76" s="406">
        <v>22553</v>
      </c>
    </row>
    <row r="77" spans="1:4" x14ac:dyDescent="0.25">
      <c r="A77" s="283" t="s">
        <v>560</v>
      </c>
      <c r="B77" s="145" t="s">
        <v>562</v>
      </c>
      <c r="C77" s="145" t="s">
        <v>157</v>
      </c>
      <c r="D77" s="406">
        <v>22551</v>
      </c>
    </row>
    <row r="78" spans="1:4" x14ac:dyDescent="0.25">
      <c r="A78" s="283" t="s">
        <v>258</v>
      </c>
      <c r="B78" s="145" t="s">
        <v>183</v>
      </c>
      <c r="C78" s="145" t="s">
        <v>157</v>
      </c>
      <c r="D78" s="406">
        <v>22551</v>
      </c>
    </row>
    <row r="79" spans="1:4" x14ac:dyDescent="0.25">
      <c r="A79" s="400" t="s">
        <v>259</v>
      </c>
      <c r="B79" s="145"/>
      <c r="C79" s="145"/>
      <c r="D79" s="406"/>
    </row>
    <row r="80" spans="1:4" x14ac:dyDescent="0.25">
      <c r="A80" s="283" t="s">
        <v>260</v>
      </c>
      <c r="B80" s="145" t="s">
        <v>261</v>
      </c>
      <c r="C80" s="145" t="s">
        <v>157</v>
      </c>
      <c r="D80" s="406">
        <v>22553</v>
      </c>
    </row>
    <row r="81" spans="1:4" x14ac:dyDescent="0.25">
      <c r="A81" s="400" t="s">
        <v>262</v>
      </c>
      <c r="B81" s="145"/>
      <c r="C81" s="145"/>
      <c r="D81" s="406"/>
    </row>
    <row r="82" spans="1:4" x14ac:dyDescent="0.25">
      <c r="A82" s="283" t="s">
        <v>263</v>
      </c>
      <c r="B82" s="145" t="s">
        <v>264</v>
      </c>
      <c r="C82" s="145" t="s">
        <v>157</v>
      </c>
      <c r="D82" s="406">
        <v>22553</v>
      </c>
    </row>
    <row r="83" spans="1:4" x14ac:dyDescent="0.25">
      <c r="A83" s="283" t="s">
        <v>265</v>
      </c>
      <c r="B83" s="145" t="s">
        <v>266</v>
      </c>
      <c r="C83" s="145" t="s">
        <v>182</v>
      </c>
      <c r="D83" s="406">
        <v>23117</v>
      </c>
    </row>
    <row r="84" spans="1:4" x14ac:dyDescent="0.25">
      <c r="A84" s="283" t="s">
        <v>267</v>
      </c>
      <c r="B84" s="145" t="s">
        <v>268</v>
      </c>
      <c r="C84" s="145" t="s">
        <v>160</v>
      </c>
      <c r="D84" s="406">
        <v>22407</v>
      </c>
    </row>
    <row r="85" spans="1:4" x14ac:dyDescent="0.25">
      <c r="A85" s="283" t="s">
        <v>269</v>
      </c>
      <c r="B85" s="145" t="s">
        <v>270</v>
      </c>
      <c r="C85" s="145" t="s">
        <v>271</v>
      </c>
      <c r="D85" s="406">
        <v>22039</v>
      </c>
    </row>
    <row r="86" spans="1:4" x14ac:dyDescent="0.25">
      <c r="A86" s="283" t="s">
        <v>565</v>
      </c>
      <c r="B86" s="145" t="s">
        <v>566</v>
      </c>
      <c r="C86" s="145" t="s">
        <v>567</v>
      </c>
      <c r="D86" s="406">
        <v>32168</v>
      </c>
    </row>
    <row r="87" spans="1:4" x14ac:dyDescent="0.25">
      <c r="A87" s="283" t="s">
        <v>272</v>
      </c>
      <c r="B87" s="145" t="s">
        <v>273</v>
      </c>
      <c r="C87" s="145" t="s">
        <v>190</v>
      </c>
      <c r="D87" s="406">
        <v>22508</v>
      </c>
    </row>
    <row r="88" spans="1:4" x14ac:dyDescent="0.25">
      <c r="A88" s="400" t="s">
        <v>274</v>
      </c>
      <c r="B88" s="145"/>
      <c r="C88" s="145"/>
      <c r="D88" s="406"/>
    </row>
    <row r="89" spans="1:4" x14ac:dyDescent="0.25">
      <c r="A89" s="400" t="s">
        <v>275</v>
      </c>
      <c r="B89" s="145"/>
      <c r="C89" s="145"/>
      <c r="D89" s="406"/>
    </row>
    <row r="90" spans="1:4" x14ac:dyDescent="0.25">
      <c r="A90" s="400" t="s">
        <v>276</v>
      </c>
      <c r="B90" s="145"/>
      <c r="C90" s="145"/>
      <c r="D90" s="406"/>
    </row>
    <row r="91" spans="1:4" x14ac:dyDescent="0.25">
      <c r="A91" s="400" t="s">
        <v>277</v>
      </c>
      <c r="B91" s="145"/>
      <c r="C91" s="145"/>
      <c r="D91" s="406"/>
    </row>
    <row r="92" spans="1:4" x14ac:dyDescent="0.25">
      <c r="A92" s="400" t="s">
        <v>735</v>
      </c>
      <c r="B92" s="145" t="s">
        <v>746</v>
      </c>
      <c r="C92" s="145" t="s">
        <v>190</v>
      </c>
      <c r="D92" s="406">
        <v>22508</v>
      </c>
    </row>
    <row r="93" spans="1:4" x14ac:dyDescent="0.25">
      <c r="A93" s="400" t="s">
        <v>561</v>
      </c>
      <c r="B93" s="145" t="s">
        <v>563</v>
      </c>
      <c r="C93" s="145" t="s">
        <v>190</v>
      </c>
      <c r="D93" s="406" t="s">
        <v>564</v>
      </c>
    </row>
    <row r="94" spans="1:4" x14ac:dyDescent="0.25">
      <c r="A94" s="400" t="s">
        <v>312</v>
      </c>
      <c r="B94" s="145"/>
      <c r="C94" s="145"/>
      <c r="D94" s="406"/>
    </row>
    <row r="95" spans="1:4" x14ac:dyDescent="0.25">
      <c r="A95" s="400" t="s">
        <v>313</v>
      </c>
      <c r="B95" s="145"/>
      <c r="C95" s="145"/>
      <c r="D95" s="406"/>
    </row>
    <row r="96" spans="1:4" x14ac:dyDescent="0.25">
      <c r="A96" s="400" t="s">
        <v>317</v>
      </c>
      <c r="B96" s="145"/>
      <c r="C96" s="145"/>
      <c r="D96" s="406"/>
    </row>
    <row r="97" spans="1:4" x14ac:dyDescent="0.25">
      <c r="A97" s="400" t="s">
        <v>318</v>
      </c>
      <c r="B97" s="145"/>
      <c r="C97" s="145"/>
      <c r="D97" s="406"/>
    </row>
    <row r="98" spans="1:4" x14ac:dyDescent="0.25">
      <c r="A98" s="400" t="s">
        <v>278</v>
      </c>
      <c r="B98" s="145"/>
      <c r="C98" s="145"/>
      <c r="D98" s="406"/>
    </row>
    <row r="99" spans="1:4" x14ac:dyDescent="0.25">
      <c r="A99" s="400" t="s">
        <v>279</v>
      </c>
      <c r="B99" s="145"/>
      <c r="C99" s="145"/>
      <c r="D99" s="406"/>
    </row>
    <row r="100" spans="1:4" x14ac:dyDescent="0.25">
      <c r="A100" s="400" t="s">
        <v>280</v>
      </c>
      <c r="B100" s="145"/>
      <c r="C100" s="145"/>
      <c r="D100" s="406"/>
    </row>
    <row r="101" spans="1:4" x14ac:dyDescent="0.25">
      <c r="A101" s="400" t="s">
        <v>281</v>
      </c>
      <c r="B101" s="145"/>
      <c r="C101" s="145"/>
      <c r="D101" s="406"/>
    </row>
    <row r="102" spans="1:4" x14ac:dyDescent="0.25">
      <c r="A102" s="400" t="s">
        <v>282</v>
      </c>
      <c r="B102" s="145"/>
      <c r="C102" s="145"/>
      <c r="D102" s="406"/>
    </row>
    <row r="103" spans="1:4" x14ac:dyDescent="0.25">
      <c r="A103" s="400" t="s">
        <v>283</v>
      </c>
      <c r="B103" s="145"/>
      <c r="C103" s="145"/>
      <c r="D103" s="406"/>
    </row>
    <row r="104" spans="1:4" x14ac:dyDescent="0.25">
      <c r="A104" s="283" t="s">
        <v>284</v>
      </c>
      <c r="B104" s="145" t="s">
        <v>285</v>
      </c>
      <c r="C104" s="145" t="s">
        <v>160</v>
      </c>
      <c r="D104" s="406">
        <v>22407</v>
      </c>
    </row>
    <row r="105" spans="1:4" x14ac:dyDescent="0.25">
      <c r="A105" s="283" t="s">
        <v>286</v>
      </c>
      <c r="B105" s="145" t="s">
        <v>287</v>
      </c>
      <c r="C105" s="145" t="s">
        <v>157</v>
      </c>
      <c r="D105" s="406">
        <v>22553</v>
      </c>
    </row>
    <row r="106" spans="1:4" x14ac:dyDescent="0.25">
      <c r="A106" s="400" t="s">
        <v>288</v>
      </c>
      <c r="B106" s="145"/>
      <c r="C106" s="145"/>
      <c r="D106" s="406"/>
    </row>
    <row r="107" spans="1:4" x14ac:dyDescent="0.25">
      <c r="A107" s="400" t="s">
        <v>289</v>
      </c>
      <c r="B107" s="145"/>
      <c r="C107" s="145"/>
      <c r="D107" s="406"/>
    </row>
    <row r="108" spans="1:4" x14ac:dyDescent="0.25">
      <c r="A108" s="283" t="s">
        <v>290</v>
      </c>
      <c r="B108" s="145" t="s">
        <v>291</v>
      </c>
      <c r="C108" s="145" t="s">
        <v>160</v>
      </c>
      <c r="D108" s="406">
        <v>22402</v>
      </c>
    </row>
    <row r="109" spans="1:4" x14ac:dyDescent="0.25">
      <c r="A109" s="283" t="s">
        <v>292</v>
      </c>
      <c r="B109" s="145" t="s">
        <v>293</v>
      </c>
      <c r="C109" s="145" t="s">
        <v>160</v>
      </c>
      <c r="D109" s="406">
        <v>22407</v>
      </c>
    </row>
    <row r="110" spans="1:4" x14ac:dyDescent="0.25">
      <c r="A110" s="283" t="s">
        <v>294</v>
      </c>
      <c r="B110" s="145" t="s">
        <v>295</v>
      </c>
      <c r="C110" s="145" t="s">
        <v>157</v>
      </c>
      <c r="D110" s="406">
        <v>22553</v>
      </c>
    </row>
    <row r="111" spans="1:4" x14ac:dyDescent="0.25">
      <c r="A111" s="400" t="s">
        <v>296</v>
      </c>
      <c r="B111" s="145"/>
      <c r="C111" s="145"/>
      <c r="D111" s="406"/>
    </row>
    <row r="112" spans="1:4" x14ac:dyDescent="0.25">
      <c r="A112" s="400" t="s">
        <v>297</v>
      </c>
      <c r="B112" s="145"/>
      <c r="C112" s="145"/>
      <c r="D112" s="406"/>
    </row>
    <row r="113" spans="1:4" x14ac:dyDescent="0.25">
      <c r="A113" s="283" t="s">
        <v>298</v>
      </c>
      <c r="B113" s="145" t="s">
        <v>299</v>
      </c>
      <c r="C113" s="145" t="s">
        <v>160</v>
      </c>
      <c r="D113" s="406">
        <v>22407</v>
      </c>
    </row>
    <row r="114" spans="1:4" x14ac:dyDescent="0.25">
      <c r="A114" s="283" t="s">
        <v>100</v>
      </c>
      <c r="B114" s="145"/>
      <c r="C114" s="145"/>
      <c r="D114" s="406"/>
    </row>
    <row r="115" spans="1:4" x14ac:dyDescent="0.25">
      <c r="A115" s="400" t="s">
        <v>300</v>
      </c>
      <c r="B115" s="145"/>
      <c r="C115" s="145"/>
      <c r="D115" s="406"/>
    </row>
    <row r="116" spans="1:4" x14ac:dyDescent="0.25">
      <c r="A116" s="283" t="s">
        <v>301</v>
      </c>
      <c r="B116" s="145" t="s">
        <v>302</v>
      </c>
      <c r="C116" s="145" t="s">
        <v>157</v>
      </c>
      <c r="D116" s="406">
        <v>22551</v>
      </c>
    </row>
    <row r="117" spans="1:4" x14ac:dyDescent="0.25">
      <c r="A117" s="283" t="s">
        <v>594</v>
      </c>
      <c r="B117" s="145" t="s">
        <v>595</v>
      </c>
      <c r="C117" s="145" t="s">
        <v>160</v>
      </c>
      <c r="D117" s="406">
        <v>22407</v>
      </c>
    </row>
    <row r="118" spans="1:4" x14ac:dyDescent="0.25">
      <c r="A118" s="283" t="s">
        <v>303</v>
      </c>
      <c r="B118" s="145" t="s">
        <v>304</v>
      </c>
      <c r="C118" s="145" t="s">
        <v>160</v>
      </c>
      <c r="D118" s="406">
        <v>22407</v>
      </c>
    </row>
    <row r="119" spans="1:4" x14ac:dyDescent="0.25">
      <c r="A119" s="283" t="s">
        <v>305</v>
      </c>
      <c r="B119" s="145" t="s">
        <v>306</v>
      </c>
      <c r="C119" s="145" t="s">
        <v>160</v>
      </c>
      <c r="D119" s="406">
        <v>22407</v>
      </c>
    </row>
    <row r="120" spans="1:4" x14ac:dyDescent="0.25">
      <c r="A120" s="400" t="s">
        <v>307</v>
      </c>
      <c r="B120" s="145"/>
      <c r="C120" s="145"/>
      <c r="D120" s="406"/>
    </row>
    <row r="121" spans="1:4" x14ac:dyDescent="0.25">
      <c r="A121" s="283" t="s">
        <v>308</v>
      </c>
      <c r="B121" s="145" t="s">
        <v>309</v>
      </c>
      <c r="C121" s="145" t="s">
        <v>160</v>
      </c>
      <c r="D121" s="406">
        <v>22407</v>
      </c>
    </row>
    <row r="122" spans="1:4" ht="16.5" thickBot="1" x14ac:dyDescent="0.3">
      <c r="A122" s="403"/>
      <c r="B122" s="394"/>
      <c r="C122" s="394"/>
      <c r="D122" s="4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C167-334F-448F-9B7E-36BE68DBAAF7}">
  <dimension ref="A1:E115"/>
  <sheetViews>
    <sheetView zoomScale="85" zoomScaleNormal="85" workbookViewId="0">
      <selection activeCell="E123" sqref="E123"/>
    </sheetView>
  </sheetViews>
  <sheetFormatPr defaultRowHeight="15.75" x14ac:dyDescent="0.25"/>
  <cols>
    <col min="1" max="1" width="23.875" customWidth="1"/>
    <col min="2" max="2" width="15.375" style="117" customWidth="1"/>
    <col min="3" max="3" width="17.125" customWidth="1"/>
    <col min="4" max="4" width="31" customWidth="1"/>
    <col min="5" max="5" width="22.625" customWidth="1"/>
  </cols>
  <sheetData>
    <row r="1" spans="1:5" ht="16.5" thickBot="1" x14ac:dyDescent="0.3">
      <c r="A1" s="1235" t="s">
        <v>522</v>
      </c>
      <c r="B1" s="1236"/>
      <c r="C1" s="1236"/>
      <c r="D1" s="1236"/>
      <c r="E1" s="1237"/>
    </row>
    <row r="2" spans="1:5" ht="18.75" customHeight="1" thickBot="1" x14ac:dyDescent="0.3">
      <c r="A2" s="1244" t="s">
        <v>717</v>
      </c>
      <c r="B2" s="1245"/>
      <c r="C2" s="1245"/>
      <c r="D2" s="1245"/>
      <c r="E2" s="1246"/>
    </row>
    <row r="3" spans="1:5" ht="38.25" customHeight="1" thickBot="1" x14ac:dyDescent="0.3">
      <c r="A3" s="1238" t="s">
        <v>702</v>
      </c>
      <c r="B3" s="1239"/>
      <c r="C3" s="1239"/>
      <c r="D3" s="1239"/>
      <c r="E3" s="1240"/>
    </row>
    <row r="4" spans="1:5" ht="66" customHeight="1" thickBot="1" x14ac:dyDescent="0.3">
      <c r="A4" s="1241" t="s">
        <v>715</v>
      </c>
      <c r="B4" s="1242"/>
      <c r="C4" s="1242"/>
      <c r="D4" s="1242"/>
      <c r="E4" s="1243"/>
    </row>
    <row r="5" spans="1:5" ht="34.5" customHeight="1" thickBot="1" x14ac:dyDescent="0.3">
      <c r="A5" s="699" t="s">
        <v>3</v>
      </c>
      <c r="B5" s="923" t="s">
        <v>439</v>
      </c>
      <c r="C5" s="124" t="s">
        <v>440</v>
      </c>
      <c r="D5" s="699" t="s">
        <v>441</v>
      </c>
      <c r="E5" s="699" t="s">
        <v>442</v>
      </c>
    </row>
    <row r="6" spans="1:5" ht="22.5" customHeight="1" thickBot="1" x14ac:dyDescent="0.3">
      <c r="A6" s="1247" t="s">
        <v>591</v>
      </c>
      <c r="B6" s="1248"/>
      <c r="C6" s="1248"/>
      <c r="D6" s="1248"/>
      <c r="E6" s="1249"/>
    </row>
    <row r="7" spans="1:5" ht="30.75" customHeight="1" x14ac:dyDescent="0.25">
      <c r="A7" s="49" t="s">
        <v>518</v>
      </c>
      <c r="B7" s="93" t="s">
        <v>444</v>
      </c>
      <c r="C7" s="132" t="s">
        <v>517</v>
      </c>
      <c r="D7" s="929" t="s">
        <v>516</v>
      </c>
      <c r="E7" s="115" t="s">
        <v>703</v>
      </c>
    </row>
    <row r="8" spans="1:5" ht="15.75" customHeight="1" x14ac:dyDescent="0.25">
      <c r="A8" s="460" t="s">
        <v>588</v>
      </c>
      <c r="B8" s="924" t="s">
        <v>444</v>
      </c>
      <c r="C8" s="115" t="s">
        <v>533</v>
      </c>
      <c r="D8" s="928"/>
      <c r="E8" s="701" t="s">
        <v>589</v>
      </c>
    </row>
    <row r="9" spans="1:5" ht="15.75" customHeight="1" x14ac:dyDescent="0.25">
      <c r="A9" s="49" t="s">
        <v>446</v>
      </c>
      <c r="B9" s="93" t="s">
        <v>444</v>
      </c>
      <c r="C9" s="93" t="s">
        <v>456</v>
      </c>
      <c r="D9" s="929" t="s">
        <v>457</v>
      </c>
      <c r="E9" s="115" t="s">
        <v>458</v>
      </c>
    </row>
    <row r="10" spans="1:5" ht="15.75" customHeight="1" x14ac:dyDescent="0.25">
      <c r="A10" s="49" t="s">
        <v>465</v>
      </c>
      <c r="B10" s="93" t="s">
        <v>466</v>
      </c>
      <c r="C10" s="93" t="s">
        <v>74</v>
      </c>
      <c r="D10" s="272"/>
      <c r="E10" s="115" t="s">
        <v>466</v>
      </c>
    </row>
    <row r="11" spans="1:5" ht="31.5" customHeight="1" x14ac:dyDescent="0.25">
      <c r="A11" s="49" t="s">
        <v>464</v>
      </c>
      <c r="B11" s="93" t="s">
        <v>444</v>
      </c>
      <c r="C11" s="132" t="s">
        <v>467</v>
      </c>
      <c r="D11" s="929" t="s">
        <v>468</v>
      </c>
      <c r="E11" s="115" t="s">
        <v>704</v>
      </c>
    </row>
    <row r="12" spans="1:5" ht="15.75" customHeight="1" x14ac:dyDescent="0.25">
      <c r="A12" s="49" t="s">
        <v>499</v>
      </c>
      <c r="B12" s="93" t="s">
        <v>444</v>
      </c>
      <c r="C12" s="132" t="s">
        <v>500</v>
      </c>
      <c r="D12" s="929" t="s">
        <v>501</v>
      </c>
      <c r="E12" s="115" t="s">
        <v>705</v>
      </c>
    </row>
    <row r="13" spans="1:5" ht="31.5" customHeight="1" x14ac:dyDescent="0.25">
      <c r="A13" s="49" t="s">
        <v>502</v>
      </c>
      <c r="B13" s="93" t="s">
        <v>444</v>
      </c>
      <c r="C13" s="132" t="s">
        <v>503</v>
      </c>
      <c r="D13" s="929" t="s">
        <v>504</v>
      </c>
      <c r="E13" s="115" t="s">
        <v>701</v>
      </c>
    </row>
    <row r="14" spans="1:5" ht="15.75" customHeight="1" x14ac:dyDescent="0.25">
      <c r="A14" s="409" t="s">
        <v>521</v>
      </c>
      <c r="B14" s="925" t="s">
        <v>444</v>
      </c>
      <c r="C14" s="926" t="s">
        <v>520</v>
      </c>
      <c r="D14" s="929" t="s">
        <v>519</v>
      </c>
      <c r="E14" s="115" t="s">
        <v>694</v>
      </c>
    </row>
    <row r="15" spans="1:5" ht="15.75" customHeight="1" x14ac:dyDescent="0.25">
      <c r="A15" s="409" t="s">
        <v>696</v>
      </c>
      <c r="B15" s="925" t="s">
        <v>444</v>
      </c>
      <c r="C15" s="926" t="s">
        <v>74</v>
      </c>
      <c r="D15" s="929" t="s">
        <v>74</v>
      </c>
      <c r="E15" s="115" t="s">
        <v>697</v>
      </c>
    </row>
    <row r="16" spans="1:5" ht="20.25" customHeight="1" x14ac:dyDescent="0.3">
      <c r="A16" s="1232" t="s">
        <v>590</v>
      </c>
      <c r="B16" s="1233"/>
      <c r="C16" s="1233"/>
      <c r="D16" s="1233"/>
      <c r="E16" s="1234"/>
    </row>
    <row r="17" spans="1:5" ht="15.75" customHeight="1" x14ac:dyDescent="0.25">
      <c r="A17" s="460" t="s">
        <v>443</v>
      </c>
      <c r="B17" s="924" t="s">
        <v>445</v>
      </c>
      <c r="C17" s="974" t="s">
        <v>448</v>
      </c>
      <c r="D17" s="928" t="s">
        <v>449</v>
      </c>
      <c r="E17" s="701" t="s">
        <v>450</v>
      </c>
    </row>
    <row r="18" spans="1:5" ht="15.75" customHeight="1" x14ac:dyDescent="0.25">
      <c r="A18" s="49" t="s">
        <v>455</v>
      </c>
      <c r="B18" s="93" t="s">
        <v>444</v>
      </c>
      <c r="C18" s="93" t="s">
        <v>454</v>
      </c>
      <c r="D18" s="929" t="s">
        <v>453</v>
      </c>
      <c r="E18" s="115" t="s">
        <v>695</v>
      </c>
    </row>
    <row r="19" spans="1:5" ht="30.75" customHeight="1" x14ac:dyDescent="0.25">
      <c r="A19" s="49" t="s">
        <v>459</v>
      </c>
      <c r="B19" s="93" t="s">
        <v>445</v>
      </c>
      <c r="C19" s="93" t="s">
        <v>460</v>
      </c>
      <c r="D19" s="929" t="s">
        <v>461</v>
      </c>
      <c r="E19" s="115" t="s">
        <v>525</v>
      </c>
    </row>
    <row r="20" spans="1:5" ht="30.75" customHeight="1" x14ac:dyDescent="0.25">
      <c r="A20" s="49" t="s">
        <v>711</v>
      </c>
      <c r="B20" s="93" t="s">
        <v>445</v>
      </c>
      <c r="C20" s="93" t="s">
        <v>460</v>
      </c>
      <c r="D20" s="929" t="s">
        <v>461</v>
      </c>
      <c r="E20" s="115" t="s">
        <v>525</v>
      </c>
    </row>
    <row r="21" spans="1:5" ht="15.75" customHeight="1" x14ac:dyDescent="0.25">
      <c r="A21" s="49" t="s">
        <v>201</v>
      </c>
      <c r="B21" s="93" t="s">
        <v>444</v>
      </c>
      <c r="C21" s="93" t="s">
        <v>462</v>
      </c>
      <c r="D21" s="929" t="s">
        <v>463</v>
      </c>
      <c r="E21" s="115" t="s">
        <v>698</v>
      </c>
    </row>
    <row r="22" spans="1:5" ht="15.75" customHeight="1" x14ac:dyDescent="0.25">
      <c r="A22" t="s">
        <v>526</v>
      </c>
      <c r="B22" s="115" t="s">
        <v>445</v>
      </c>
      <c r="C22" s="115" t="s">
        <v>527</v>
      </c>
      <c r="D22" s="931" t="s">
        <v>528</v>
      </c>
      <c r="E22" s="115" t="s">
        <v>710</v>
      </c>
    </row>
    <row r="23" spans="1:5" ht="15.75" customHeight="1" x14ac:dyDescent="0.25">
      <c r="A23" s="49" t="s">
        <v>523</v>
      </c>
      <c r="B23" s="93" t="s">
        <v>445</v>
      </c>
      <c r="C23" s="93" t="s">
        <v>524</v>
      </c>
      <c r="D23" s="929" t="s">
        <v>74</v>
      </c>
      <c r="E23" s="115" t="s">
        <v>525</v>
      </c>
    </row>
    <row r="24" spans="1:5" ht="15.75" customHeight="1" x14ac:dyDescent="0.25">
      <c r="A24" s="49" t="s">
        <v>469</v>
      </c>
      <c r="B24" s="93" t="s">
        <v>445</v>
      </c>
      <c r="C24" s="93" t="s">
        <v>470</v>
      </c>
      <c r="D24" s="929" t="s">
        <v>471</v>
      </c>
      <c r="E24" s="115" t="s">
        <v>525</v>
      </c>
    </row>
    <row r="25" spans="1:5" ht="30" customHeight="1" x14ac:dyDescent="0.25">
      <c r="A25" s="49" t="s">
        <v>473</v>
      </c>
      <c r="B25" s="93" t="s">
        <v>699</v>
      </c>
      <c r="C25" s="132" t="s">
        <v>474</v>
      </c>
      <c r="D25" s="929" t="s">
        <v>472</v>
      </c>
      <c r="E25" s="115" t="s">
        <v>700</v>
      </c>
    </row>
    <row r="26" spans="1:5" ht="15.75" customHeight="1" x14ac:dyDescent="0.25">
      <c r="A26" s="49" t="s">
        <v>475</v>
      </c>
      <c r="B26" s="93" t="s">
        <v>445</v>
      </c>
      <c r="C26" s="93" t="s">
        <v>476</v>
      </c>
      <c r="D26" s="929" t="s">
        <v>477</v>
      </c>
      <c r="E26" s="115" t="s">
        <v>525</v>
      </c>
    </row>
    <row r="27" spans="1:5" ht="15.75" customHeight="1" x14ac:dyDescent="0.25">
      <c r="A27" s="49" t="s">
        <v>447</v>
      </c>
      <c r="B27" s="93" t="s">
        <v>445</v>
      </c>
      <c r="C27" s="93" t="s">
        <v>478</v>
      </c>
      <c r="D27" s="929" t="s">
        <v>479</v>
      </c>
      <c r="E27" s="115" t="s">
        <v>525</v>
      </c>
    </row>
    <row r="28" spans="1:5" ht="15.75" customHeight="1" x14ac:dyDescent="0.25">
      <c r="A28" s="409" t="s">
        <v>480</v>
      </c>
      <c r="B28" s="925" t="s">
        <v>716</v>
      </c>
      <c r="C28" s="925" t="s">
        <v>482</v>
      </c>
      <c r="D28" s="929" t="s">
        <v>484</v>
      </c>
      <c r="E28" s="115" t="s">
        <v>450</v>
      </c>
    </row>
    <row r="29" spans="1:5" ht="15.75" customHeight="1" x14ac:dyDescent="0.25">
      <c r="A29" s="409" t="s">
        <v>481</v>
      </c>
      <c r="B29" s="925" t="s">
        <v>716</v>
      </c>
      <c r="C29" s="925" t="s">
        <v>483</v>
      </c>
      <c r="D29" s="927" t="s">
        <v>485</v>
      </c>
      <c r="E29" s="115" t="s">
        <v>450</v>
      </c>
    </row>
    <row r="30" spans="1:5" ht="29.25" customHeight="1" x14ac:dyDescent="0.25">
      <c r="A30" s="409" t="s">
        <v>230</v>
      </c>
      <c r="B30" s="925" t="s">
        <v>444</v>
      </c>
      <c r="C30" s="926" t="s">
        <v>486</v>
      </c>
      <c r="D30" s="929" t="s">
        <v>487</v>
      </c>
      <c r="E30" s="115" t="s">
        <v>488</v>
      </c>
    </row>
    <row r="31" spans="1:5" ht="33" customHeight="1" x14ac:dyDescent="0.25">
      <c r="A31" s="409" t="s">
        <v>489</v>
      </c>
      <c r="B31" s="925" t="s">
        <v>445</v>
      </c>
      <c r="C31" s="926" t="s">
        <v>490</v>
      </c>
      <c r="D31" s="929" t="s">
        <v>491</v>
      </c>
      <c r="E31" s="115" t="s">
        <v>492</v>
      </c>
    </row>
    <row r="32" spans="1:5" ht="33" customHeight="1" x14ac:dyDescent="0.25">
      <c r="A32" s="409" t="s">
        <v>708</v>
      </c>
      <c r="B32" s="925" t="s">
        <v>445</v>
      </c>
      <c r="C32" s="926"/>
      <c r="D32" s="929"/>
      <c r="E32" s="131" t="s">
        <v>709</v>
      </c>
    </row>
    <row r="33" spans="1:5" ht="15.75" customHeight="1" x14ac:dyDescent="0.25">
      <c r="A33" s="409" t="s">
        <v>493</v>
      </c>
      <c r="B33" s="925" t="s">
        <v>445</v>
      </c>
      <c r="C33" s="926" t="s">
        <v>494</v>
      </c>
      <c r="D33" s="929" t="s">
        <v>495</v>
      </c>
      <c r="E33" s="115" t="s">
        <v>488</v>
      </c>
    </row>
    <row r="34" spans="1:5" ht="30.75" customHeight="1" x14ac:dyDescent="0.25">
      <c r="A34" s="49" t="s">
        <v>496</v>
      </c>
      <c r="B34" s="93" t="s">
        <v>699</v>
      </c>
      <c r="C34" s="132" t="s">
        <v>497</v>
      </c>
      <c r="D34" s="929" t="s">
        <v>498</v>
      </c>
      <c r="E34" s="115" t="s">
        <v>451</v>
      </c>
    </row>
    <row r="35" spans="1:5" ht="15.75" customHeight="1" x14ac:dyDescent="0.25">
      <c r="A35" s="49" t="s">
        <v>529</v>
      </c>
      <c r="B35" s="115" t="s">
        <v>445</v>
      </c>
      <c r="C35" s="115" t="s">
        <v>530</v>
      </c>
      <c r="D35" s="931" t="s">
        <v>531</v>
      </c>
      <c r="E35" s="115" t="s">
        <v>525</v>
      </c>
    </row>
    <row r="36" spans="1:5" ht="15.75" customHeight="1" x14ac:dyDescent="0.25">
      <c r="A36" s="49" t="s">
        <v>532</v>
      </c>
      <c r="B36" s="115" t="s">
        <v>444</v>
      </c>
      <c r="C36" s="115" t="s">
        <v>533</v>
      </c>
      <c r="D36" s="931" t="s">
        <v>534</v>
      </c>
      <c r="E36" s="115" t="s">
        <v>535</v>
      </c>
    </row>
    <row r="37" spans="1:5" ht="15.75" customHeight="1" x14ac:dyDescent="0.25">
      <c r="A37" s="409" t="s">
        <v>505</v>
      </c>
      <c r="B37" s="925" t="s">
        <v>445</v>
      </c>
      <c r="C37" s="926" t="s">
        <v>506</v>
      </c>
      <c r="D37" s="929" t="s">
        <v>507</v>
      </c>
      <c r="E37" s="115" t="s">
        <v>452</v>
      </c>
    </row>
    <row r="38" spans="1:5" ht="30.75" customHeight="1" x14ac:dyDescent="0.25">
      <c r="A38" s="49" t="s">
        <v>510</v>
      </c>
      <c r="B38" s="93" t="s">
        <v>445</v>
      </c>
      <c r="C38" s="132" t="s">
        <v>509</v>
      </c>
      <c r="D38" s="929" t="s">
        <v>508</v>
      </c>
      <c r="E38" s="115" t="s">
        <v>707</v>
      </c>
    </row>
    <row r="39" spans="1:5" ht="30.75" customHeight="1" x14ac:dyDescent="0.25">
      <c r="A39" s="411" t="s">
        <v>511</v>
      </c>
      <c r="B39" s="132" t="s">
        <v>445</v>
      </c>
      <c r="C39" s="132" t="s">
        <v>512</v>
      </c>
      <c r="D39" s="930" t="s">
        <v>513</v>
      </c>
      <c r="E39" s="115" t="s">
        <v>450</v>
      </c>
    </row>
    <row r="40" spans="1:5" ht="30.75" customHeight="1" x14ac:dyDescent="0.25">
      <c r="A40" s="49" t="s">
        <v>515</v>
      </c>
      <c r="B40" s="93" t="s">
        <v>445</v>
      </c>
      <c r="C40" s="132" t="s">
        <v>514</v>
      </c>
      <c r="D40" s="272"/>
      <c r="E40" s="115" t="s">
        <v>450</v>
      </c>
    </row>
    <row r="41" spans="1:5" ht="15.75" customHeight="1" x14ac:dyDescent="0.25">
      <c r="A41" s="49" t="s">
        <v>706</v>
      </c>
      <c r="B41" s="93" t="s">
        <v>444</v>
      </c>
      <c r="C41" s="132"/>
      <c r="D41" s="929"/>
      <c r="E41" s="115" t="s">
        <v>713</v>
      </c>
    </row>
    <row r="42" spans="1:5" ht="15.75" customHeight="1" x14ac:dyDescent="0.25">
      <c r="A42" s="49" t="s">
        <v>712</v>
      </c>
      <c r="B42" s="93" t="s">
        <v>445</v>
      </c>
      <c r="C42" s="132"/>
      <c r="D42" s="929"/>
      <c r="E42" s="115" t="s">
        <v>714</v>
      </c>
    </row>
    <row r="43" spans="1:5" ht="15.75" customHeight="1" x14ac:dyDescent="0.25">
      <c r="A43" s="975"/>
      <c r="B43" s="976"/>
      <c r="C43" s="977"/>
      <c r="D43" s="978"/>
      <c r="E43" s="114"/>
    </row>
    <row r="44" spans="1:5" ht="15.75" customHeight="1" x14ac:dyDescent="0.25">
      <c r="A44" s="975"/>
      <c r="B44" s="976"/>
      <c r="C44" s="977"/>
      <c r="D44" s="978"/>
      <c r="E44" s="114"/>
    </row>
    <row r="45" spans="1:5" ht="15.75" customHeight="1" thickBot="1" x14ac:dyDescent="0.3">
      <c r="A45" s="979"/>
      <c r="B45" s="980"/>
      <c r="C45" s="981"/>
      <c r="D45" s="982"/>
      <c r="E45" s="983"/>
    </row>
    <row r="46" spans="1:5" ht="24" customHeight="1" x14ac:dyDescent="0.25">
      <c r="A46" s="1230"/>
      <c r="B46" s="1230"/>
      <c r="C46" s="1230"/>
      <c r="D46" s="1230"/>
      <c r="E46" s="1230"/>
    </row>
    <row r="47" spans="1:5" ht="15.75" customHeight="1" x14ac:dyDescent="0.25">
      <c r="A47" s="861"/>
      <c r="B47" s="1046"/>
      <c r="C47" s="1046"/>
      <c r="D47" s="1047"/>
      <c r="E47" s="1031"/>
    </row>
    <row r="48" spans="1:5" x14ac:dyDescent="0.25">
      <c r="A48" s="424"/>
      <c r="B48" s="893"/>
      <c r="C48" s="893"/>
      <c r="D48" s="1048"/>
      <c r="E48" s="896"/>
    </row>
    <row r="49" spans="1:5" x14ac:dyDescent="0.25">
      <c r="A49" s="424"/>
      <c r="B49" s="893"/>
      <c r="C49" s="893"/>
      <c r="D49" s="1049"/>
      <c r="E49" s="896"/>
    </row>
    <row r="50" spans="1:5" x14ac:dyDescent="0.25">
      <c r="A50" s="424"/>
      <c r="B50" s="893"/>
      <c r="C50" s="893"/>
      <c r="D50" s="1047"/>
      <c r="E50" s="896"/>
    </row>
    <row r="51" spans="1:5" x14ac:dyDescent="0.25">
      <c r="A51" s="861"/>
      <c r="B51" s="1046"/>
      <c r="C51" s="1046"/>
      <c r="D51" s="1047"/>
      <c r="E51" s="896"/>
    </row>
    <row r="52" spans="1:5" x14ac:dyDescent="0.25">
      <c r="A52" s="861"/>
      <c r="B52" s="1046"/>
      <c r="C52" s="1046"/>
      <c r="D52" s="1050"/>
      <c r="E52" s="896"/>
    </row>
    <row r="53" spans="1:5" x14ac:dyDescent="0.25">
      <c r="A53" s="861"/>
      <c r="B53" s="1046"/>
      <c r="C53" s="1046"/>
      <c r="D53" s="1047"/>
      <c r="E53" s="896"/>
    </row>
    <row r="54" spans="1:5" x14ac:dyDescent="0.25">
      <c r="A54" s="424"/>
      <c r="B54" s="896"/>
      <c r="C54" s="1029"/>
      <c r="D54" s="1051"/>
      <c r="E54" s="896"/>
    </row>
    <row r="55" spans="1:5" x14ac:dyDescent="0.25">
      <c r="A55" s="424"/>
      <c r="B55" s="893"/>
      <c r="C55" s="1052"/>
      <c r="D55" s="1047"/>
      <c r="E55" s="896"/>
    </row>
    <row r="56" spans="1:5" x14ac:dyDescent="0.25">
      <c r="A56" s="424"/>
      <c r="B56" s="893"/>
      <c r="C56" s="893"/>
      <c r="D56" s="1047"/>
      <c r="E56" s="896"/>
    </row>
    <row r="57" spans="1:5" x14ac:dyDescent="0.25">
      <c r="A57" s="861"/>
      <c r="B57" s="1046"/>
      <c r="C57" s="1046"/>
      <c r="D57" s="1047"/>
      <c r="E57" s="896"/>
    </row>
    <row r="58" spans="1:5" x14ac:dyDescent="0.25">
      <c r="A58" s="424"/>
      <c r="B58" s="893"/>
      <c r="C58" s="893"/>
      <c r="D58" s="1047"/>
      <c r="E58" s="896"/>
    </row>
    <row r="59" spans="1:5" x14ac:dyDescent="0.25">
      <c r="A59" s="424"/>
      <c r="B59" s="893"/>
      <c r="C59" s="893"/>
      <c r="D59" s="1047"/>
      <c r="E59" s="896"/>
    </row>
    <row r="60" spans="1:5" x14ac:dyDescent="0.25">
      <c r="A60" s="424"/>
      <c r="B60" s="893"/>
      <c r="C60" s="893"/>
      <c r="D60" s="1047"/>
      <c r="E60" s="896"/>
    </row>
    <row r="61" spans="1:5" x14ac:dyDescent="0.25">
      <c r="A61" s="424"/>
      <c r="B61" s="893"/>
      <c r="C61" s="893"/>
      <c r="D61" s="1047"/>
      <c r="E61" s="896"/>
    </row>
    <row r="62" spans="1:5" x14ac:dyDescent="0.25">
      <c r="A62" s="424"/>
      <c r="B62" s="893"/>
      <c r="C62" s="893"/>
      <c r="D62" s="1047"/>
      <c r="E62" s="896"/>
    </row>
    <row r="63" spans="1:5" x14ac:dyDescent="0.25">
      <c r="A63" s="424"/>
      <c r="B63" s="896"/>
      <c r="C63" s="424"/>
      <c r="D63" s="424"/>
      <c r="E63" s="424"/>
    </row>
    <row r="64" spans="1:5" x14ac:dyDescent="0.25">
      <c r="A64" s="424"/>
      <c r="B64" s="893"/>
      <c r="C64" s="893"/>
      <c r="D64" s="1047"/>
      <c r="E64" s="896"/>
    </row>
    <row r="65" spans="1:5" x14ac:dyDescent="0.25">
      <c r="A65" s="424"/>
      <c r="B65" s="893"/>
      <c r="C65" s="893"/>
      <c r="D65" s="1047"/>
      <c r="E65" s="896"/>
    </row>
    <row r="66" spans="1:5" x14ac:dyDescent="0.25">
      <c r="A66" s="424"/>
      <c r="B66" s="893"/>
      <c r="C66" s="893"/>
      <c r="D66" s="1053"/>
      <c r="E66" s="896"/>
    </row>
    <row r="67" spans="1:5" x14ac:dyDescent="0.25">
      <c r="A67" s="861"/>
      <c r="B67" s="1046"/>
      <c r="C67" s="1054"/>
      <c r="D67" s="1047"/>
      <c r="E67" s="896"/>
    </row>
    <row r="68" spans="1:5" x14ac:dyDescent="0.25">
      <c r="A68" s="861"/>
      <c r="B68" s="1046"/>
      <c r="C68" s="1046"/>
      <c r="D68" s="1047"/>
      <c r="E68" s="896"/>
    </row>
    <row r="69" spans="1:5" x14ac:dyDescent="0.25">
      <c r="A69" s="424"/>
      <c r="B69" s="893"/>
      <c r="C69" s="1055"/>
      <c r="D69" s="1047"/>
      <c r="E69" s="896"/>
    </row>
    <row r="70" spans="1:5" x14ac:dyDescent="0.25">
      <c r="A70" s="424"/>
      <c r="B70" s="893"/>
      <c r="C70" s="1055"/>
      <c r="D70" s="1047"/>
      <c r="E70" s="896"/>
    </row>
    <row r="71" spans="1:5" x14ac:dyDescent="0.25">
      <c r="A71" s="424"/>
      <c r="B71" s="893"/>
      <c r="C71" s="1055"/>
      <c r="D71" s="1047"/>
      <c r="E71" s="896"/>
    </row>
    <row r="72" spans="1:5" x14ac:dyDescent="0.25">
      <c r="A72" s="424"/>
      <c r="B72" s="893"/>
      <c r="C72" s="1055"/>
      <c r="D72" s="1047"/>
      <c r="E72" s="896"/>
    </row>
    <row r="73" spans="1:5" x14ac:dyDescent="0.25">
      <c r="A73" s="424"/>
      <c r="B73" s="893"/>
      <c r="C73" s="1055"/>
      <c r="D73" s="1047"/>
      <c r="E73" s="896"/>
    </row>
    <row r="74" spans="1:5" x14ac:dyDescent="0.25">
      <c r="A74" s="1056"/>
      <c r="B74" s="1054"/>
      <c r="C74" s="1054"/>
      <c r="D74" s="1057"/>
      <c r="E74" s="896"/>
    </row>
    <row r="75" spans="1:5" x14ac:dyDescent="0.25">
      <c r="A75" s="1056"/>
      <c r="B75" s="1054"/>
      <c r="C75" s="1054"/>
      <c r="D75" s="1057"/>
      <c r="E75" s="896"/>
    </row>
    <row r="76" spans="1:5" x14ac:dyDescent="0.25">
      <c r="A76" s="424"/>
      <c r="B76" s="893"/>
      <c r="C76" s="1055"/>
      <c r="D76" s="1053"/>
      <c r="E76" s="896"/>
    </row>
    <row r="77" spans="1:5" x14ac:dyDescent="0.25">
      <c r="A77" s="424"/>
      <c r="B77" s="893"/>
      <c r="C77" s="1055"/>
      <c r="D77" s="1047"/>
      <c r="E77" s="896"/>
    </row>
    <row r="78" spans="1:5" x14ac:dyDescent="0.25">
      <c r="A78" s="861"/>
      <c r="B78" s="1046"/>
      <c r="C78" s="1054"/>
      <c r="D78" s="1047"/>
      <c r="E78" s="896"/>
    </row>
    <row r="79" spans="1:5" x14ac:dyDescent="0.25">
      <c r="A79" s="861"/>
      <c r="B79" s="1046"/>
      <c r="C79" s="1054"/>
      <c r="D79" s="1047"/>
      <c r="E79" s="896"/>
    </row>
    <row r="80" spans="1:5" x14ac:dyDescent="0.25">
      <c r="A80" s="424"/>
      <c r="B80" s="896"/>
      <c r="C80" s="896"/>
      <c r="D80" s="1051"/>
      <c r="E80" s="896"/>
    </row>
    <row r="81" spans="1:5" x14ac:dyDescent="0.25">
      <c r="A81" s="861"/>
      <c r="B81" s="1046"/>
      <c r="C81" s="1054"/>
      <c r="D81" s="1047"/>
      <c r="E81" s="896"/>
    </row>
    <row r="82" spans="1:5" x14ac:dyDescent="0.25">
      <c r="A82" s="424"/>
      <c r="B82" s="893"/>
      <c r="C82" s="1055"/>
      <c r="D82" s="1047"/>
      <c r="E82" s="896"/>
    </row>
    <row r="83" spans="1:5" x14ac:dyDescent="0.25">
      <c r="A83" s="424"/>
      <c r="B83" s="896"/>
      <c r="C83" s="424"/>
      <c r="D83" s="424"/>
      <c r="E83" s="424"/>
    </row>
    <row r="84" spans="1:5" x14ac:dyDescent="0.25">
      <c r="A84" s="424"/>
      <c r="B84" s="896"/>
      <c r="C84" s="424"/>
      <c r="D84" s="424"/>
      <c r="E84" s="424"/>
    </row>
    <row r="85" spans="1:5" x14ac:dyDescent="0.25">
      <c r="A85" s="424"/>
      <c r="B85" s="893"/>
      <c r="C85" s="1055"/>
      <c r="D85" s="1047"/>
      <c r="E85" s="896"/>
    </row>
    <row r="86" spans="1:5" x14ac:dyDescent="0.25">
      <c r="A86" s="424"/>
      <c r="B86" s="893"/>
      <c r="C86" s="1055"/>
      <c r="D86" s="1047"/>
      <c r="E86" s="896"/>
    </row>
    <row r="87" spans="1:5" x14ac:dyDescent="0.25">
      <c r="A87" s="424"/>
      <c r="B87" s="893"/>
      <c r="C87" s="1055"/>
      <c r="D87" s="1053"/>
      <c r="E87" s="896"/>
    </row>
    <row r="88" spans="1:5" x14ac:dyDescent="0.25">
      <c r="A88" s="424"/>
      <c r="B88" s="893"/>
      <c r="C88" s="1055"/>
      <c r="D88" s="1047"/>
      <c r="E88" s="896"/>
    </row>
    <row r="89" spans="1:5" x14ac:dyDescent="0.25">
      <c r="A89" s="424"/>
      <c r="B89" s="893"/>
      <c r="C89" s="1055"/>
      <c r="D89" s="1047"/>
      <c r="E89" s="896"/>
    </row>
    <row r="90" spans="1:5" x14ac:dyDescent="0.25">
      <c r="A90" s="424"/>
      <c r="B90" s="893"/>
      <c r="C90" s="1055"/>
      <c r="D90" s="1047"/>
      <c r="E90" s="896"/>
    </row>
    <row r="91" spans="1:5" x14ac:dyDescent="0.25">
      <c r="A91" s="424"/>
      <c r="B91" s="893"/>
      <c r="C91" s="1055"/>
      <c r="D91" s="1047"/>
      <c r="E91" s="896"/>
    </row>
    <row r="92" spans="1:5" x14ac:dyDescent="0.25">
      <c r="A92" s="424"/>
      <c r="B92" s="896"/>
      <c r="C92" s="896"/>
      <c r="D92" s="1051"/>
      <c r="E92" s="896"/>
    </row>
    <row r="93" spans="1:5" x14ac:dyDescent="0.25">
      <c r="A93" s="424"/>
      <c r="B93" s="896"/>
      <c r="C93" s="896"/>
      <c r="D93" s="1051"/>
      <c r="E93" s="896"/>
    </row>
    <row r="94" spans="1:5" x14ac:dyDescent="0.25">
      <c r="A94" s="424"/>
      <c r="B94" s="896"/>
      <c r="C94" s="896"/>
      <c r="D94" s="1051"/>
      <c r="E94" s="896"/>
    </row>
    <row r="95" spans="1:5" x14ac:dyDescent="0.25">
      <c r="A95" s="424"/>
      <c r="B95" s="893"/>
      <c r="C95" s="1055"/>
      <c r="D95" s="869"/>
      <c r="E95" s="896"/>
    </row>
    <row r="96" spans="1:5" ht="25.5" customHeight="1" x14ac:dyDescent="0.3">
      <c r="A96" s="1231"/>
      <c r="B96" s="1231"/>
      <c r="C96" s="1231"/>
      <c r="D96" s="1231"/>
      <c r="E96" s="1231"/>
    </row>
    <row r="97" spans="1:5" ht="25.5" customHeight="1" x14ac:dyDescent="0.25">
      <c r="A97" s="861"/>
      <c r="B97" s="1046"/>
      <c r="C97" s="1046"/>
      <c r="D97" s="1047"/>
      <c r="E97" s="896"/>
    </row>
    <row r="98" spans="1:5" ht="18.75" customHeight="1" x14ac:dyDescent="0.25">
      <c r="A98" s="1058"/>
      <c r="B98" s="1059"/>
      <c r="C98" s="1060"/>
      <c r="D98" s="1061"/>
      <c r="E98" s="989"/>
    </row>
    <row r="99" spans="1:5" ht="18.75" customHeight="1" x14ac:dyDescent="0.25">
      <c r="A99" s="424"/>
      <c r="B99" s="893"/>
      <c r="C99" s="893"/>
      <c r="D99" s="1049"/>
      <c r="E99" s="896"/>
    </row>
    <row r="100" spans="1:5" ht="28.5" customHeight="1" x14ac:dyDescent="0.25">
      <c r="A100" s="424"/>
      <c r="B100" s="893"/>
      <c r="C100" s="1062"/>
      <c r="D100" s="1049"/>
      <c r="E100" s="896"/>
    </row>
    <row r="101" spans="1:5" ht="25.5" customHeight="1" x14ac:dyDescent="0.25">
      <c r="A101" s="424"/>
      <c r="B101" s="893"/>
      <c r="C101" s="1055"/>
      <c r="D101" s="1047"/>
      <c r="E101" s="896"/>
    </row>
    <row r="102" spans="1:5" x14ac:dyDescent="0.25">
      <c r="A102" s="424"/>
      <c r="B102" s="896"/>
      <c r="C102" s="896"/>
      <c r="D102" s="1051"/>
      <c r="E102" s="896"/>
    </row>
    <row r="103" spans="1:5" x14ac:dyDescent="0.25">
      <c r="A103" s="424"/>
      <c r="B103" s="896"/>
      <c r="C103" s="424"/>
      <c r="D103" s="424"/>
      <c r="E103" s="424"/>
    </row>
    <row r="104" spans="1:5" x14ac:dyDescent="0.25">
      <c r="A104" s="424"/>
      <c r="B104" s="893"/>
      <c r="C104" s="1055"/>
      <c r="D104" s="1047"/>
      <c r="E104" s="896"/>
    </row>
    <row r="105" spans="1:5" x14ac:dyDescent="0.25">
      <c r="A105" s="424"/>
      <c r="B105" s="893"/>
      <c r="C105" s="893"/>
      <c r="D105" s="1047"/>
      <c r="E105" s="896"/>
    </row>
    <row r="106" spans="1:5" x14ac:dyDescent="0.25">
      <c r="A106" s="861"/>
      <c r="B106" s="1046"/>
      <c r="C106" s="1054"/>
      <c r="D106" s="1047"/>
      <c r="E106" s="896"/>
    </row>
    <row r="107" spans="1:5" x14ac:dyDescent="0.25">
      <c r="A107" s="424"/>
      <c r="B107" s="893"/>
      <c r="C107" s="1055"/>
      <c r="D107" s="1047"/>
      <c r="E107" s="896"/>
    </row>
    <row r="108" spans="1:5" x14ac:dyDescent="0.25">
      <c r="A108" s="424"/>
      <c r="B108" s="893"/>
      <c r="C108" s="1055"/>
      <c r="D108" s="1047"/>
      <c r="E108" s="896"/>
    </row>
    <row r="109" spans="1:5" x14ac:dyDescent="0.25">
      <c r="A109" s="424"/>
      <c r="B109" s="893"/>
      <c r="C109" s="1055"/>
      <c r="D109" s="1047"/>
      <c r="E109" s="896"/>
    </row>
    <row r="110" spans="1:5" x14ac:dyDescent="0.25">
      <c r="A110" s="424"/>
      <c r="B110" s="893"/>
      <c r="C110" s="1055"/>
      <c r="D110" s="1053"/>
      <c r="E110" s="896"/>
    </row>
    <row r="111" spans="1:5" x14ac:dyDescent="0.25">
      <c r="A111" s="424"/>
      <c r="B111" s="893"/>
      <c r="C111" s="1055"/>
      <c r="D111" s="1047"/>
      <c r="E111" s="896"/>
    </row>
    <row r="112" spans="1:5" x14ac:dyDescent="0.25">
      <c r="A112" s="424"/>
      <c r="B112" s="893"/>
      <c r="C112" s="1055"/>
      <c r="D112" s="1047"/>
      <c r="E112" s="896"/>
    </row>
    <row r="113" spans="1:5" x14ac:dyDescent="0.25">
      <c r="A113" s="424"/>
      <c r="B113" s="893"/>
      <c r="C113" s="1055"/>
      <c r="D113" s="1047"/>
      <c r="E113" s="896"/>
    </row>
    <row r="114" spans="1:5" x14ac:dyDescent="0.25">
      <c r="A114" s="861"/>
      <c r="B114" s="1046"/>
      <c r="C114" s="1054"/>
      <c r="D114" s="1047"/>
      <c r="E114" s="896"/>
    </row>
    <row r="115" spans="1:5" x14ac:dyDescent="0.25">
      <c r="A115" s="861"/>
      <c r="B115" s="1046"/>
      <c r="C115" s="1054"/>
      <c r="D115" s="1047"/>
      <c r="E115" s="896"/>
    </row>
  </sheetData>
  <mergeCells count="8">
    <mergeCell ref="A46:E46"/>
    <mergeCell ref="A96:E96"/>
    <mergeCell ref="A16:E16"/>
    <mergeCell ref="A1:E1"/>
    <mergeCell ref="A3:E3"/>
    <mergeCell ref="A4:E4"/>
    <mergeCell ref="A2:E2"/>
    <mergeCell ref="A6:E6"/>
  </mergeCells>
  <hyperlinks>
    <hyperlink ref="D9" r:id="rId1" xr:uid="{A2D5D972-B936-4F61-9D34-0CA4648B3D03}"/>
    <hyperlink ref="D21" r:id="rId2" xr:uid="{746245C0-AC0A-4D03-AE66-8E64F0B00736}"/>
    <hyperlink ref="D11" r:id="rId3" xr:uid="{6A2920F0-3479-42EE-B32A-A313C1C49106}"/>
    <hyperlink ref="D25" r:id="rId4" xr:uid="{B5CB0417-BE19-419E-8987-032C530C16B1}"/>
    <hyperlink ref="D28" r:id="rId5" xr:uid="{17F1DC66-8F6A-4BD1-B63C-1E00E47647AA}"/>
    <hyperlink ref="D30" r:id="rId6" xr:uid="{61322B7B-17BB-4251-8767-0BAE47AC43C7}"/>
    <hyperlink ref="D31" r:id="rId7" xr:uid="{01352312-6DCD-4FE9-837A-8FC5AAE193AD}"/>
    <hyperlink ref="D33" r:id="rId8" xr:uid="{D7A67F3E-A299-49B0-97C6-A8E8165D881D}"/>
    <hyperlink ref="D12" r:id="rId9" xr:uid="{653680EE-5695-4C1F-A4C4-D2323B9A8336}"/>
    <hyperlink ref="D13" r:id="rId10" xr:uid="{74F471F7-C343-4976-B1F8-99B7459F455C}"/>
    <hyperlink ref="D37" r:id="rId11" xr:uid="{FC5D0AB5-312C-4D05-9CCD-C5B533F7DFD4}"/>
    <hyperlink ref="D39" r:id="rId12" xr:uid="{ABC11BA6-FE2E-481D-B618-36E0B7618B62}"/>
    <hyperlink ref="D7" r:id="rId13" xr:uid="{25F293A3-182A-46D8-A23A-E5E11B74B53A}"/>
    <hyperlink ref="D15" r:id="rId14" display="jwninc@aol.com" xr:uid="{1E18C8FF-CA0E-459C-8666-8FADCA4CE40A}"/>
    <hyperlink ref="D22" r:id="rId15" xr:uid="{22C856BC-7CCF-4768-9A0F-2275993F2131}"/>
    <hyperlink ref="D23" r:id="rId16" display="alicecash55@gmail.com" xr:uid="{DF5E5238-2548-4B04-B237-51A5A6C093E6}"/>
    <hyperlink ref="D24" r:id="rId17" xr:uid="{7E83173A-256D-492F-8D18-D5FDA8F89B58}"/>
    <hyperlink ref="D26" r:id="rId18" xr:uid="{7811E4B6-8005-481B-AFDB-33CC26A788AE}"/>
    <hyperlink ref="D18" r:id="rId19" xr:uid="{A07E3273-73BE-44DF-AA8A-7C028389C318}"/>
    <hyperlink ref="D17" r:id="rId20" xr:uid="{AE8473EA-1FE4-40A5-AB54-00D766F35A23}"/>
    <hyperlink ref="D35" r:id="rId21" xr:uid="{F60E0726-9508-4957-A714-D5F32057554B}"/>
    <hyperlink ref="D36" r:id="rId22" xr:uid="{BA05944C-BCF2-45A5-8F72-FF83CF1C794A}"/>
    <hyperlink ref="D14" r:id="rId23" xr:uid="{EB5467BF-8D5F-4089-AC14-5EB0B07E674E}"/>
    <hyperlink ref="D34" r:id="rId24" xr:uid="{9BBE4428-D60A-4AD0-8689-35FF7418CDA3}"/>
    <hyperlink ref="D38" r:id="rId25" xr:uid="{4F01B143-B3E5-4DB0-8A02-33433E9FA4DB}"/>
    <hyperlink ref="D19" r:id="rId26" xr:uid="{A2A80B0F-377F-4076-8AEC-07D8B7D75827}"/>
    <hyperlink ref="D27" r:id="rId27" xr:uid="{A77051CB-A568-4466-94F7-BDB8CBAEADED}"/>
    <hyperlink ref="D20" r:id="rId28" xr:uid="{FB565F5D-80A2-4B44-803F-BECB35EC95A9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Monthly Report</vt:lpstr>
      <vt:lpstr>FY Annual Report</vt:lpstr>
      <vt:lpstr>Expenses</vt:lpstr>
      <vt:lpstr>Donations - Income</vt:lpstr>
      <vt:lpstr>Food Cards</vt:lpstr>
      <vt:lpstr>Checks Issued</vt:lpstr>
      <vt:lpstr>Annual Donors Listing</vt:lpstr>
      <vt:lpstr>Donor's Address Listing</vt:lpstr>
      <vt:lpstr>SFC SVdP Members</vt:lpstr>
      <vt:lpstr>Drop Down Menus</vt:lpstr>
      <vt:lpstr>Category</vt:lpstr>
      <vt:lpstr>'Monthly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Klugh</dc:creator>
  <cp:lastModifiedBy>Carlson Family</cp:lastModifiedBy>
  <cp:lastPrinted>2020-11-16T15:14:15Z</cp:lastPrinted>
  <dcterms:created xsi:type="dcterms:W3CDTF">2015-08-06T18:56:58Z</dcterms:created>
  <dcterms:modified xsi:type="dcterms:W3CDTF">2020-11-16T23:28:57Z</dcterms:modified>
</cp:coreProperties>
</file>